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DMIX\2 - LICITAÇÕES E CONTRATOS\LICITAÇÃO - PARTICIPAÇÃO\2019\08-2019\semana 12 a 16 agosto\ifmt 1308 (pronto)\PLANILHAS\"/>
    </mc:Choice>
  </mc:AlternateContent>
  <bookViews>
    <workbookView xWindow="0" yWindow="0" windowWidth="24000" windowHeight="9030" tabRatio="989"/>
  </bookViews>
  <sheets>
    <sheet name="RESUMO" sheetId="23" r:id="rId1"/>
    <sheet name="G13.1" sheetId="52" r:id="rId2"/>
    <sheet name="G13.2" sheetId="53" r:id="rId3"/>
    <sheet name="G13.3" sheetId="54" r:id="rId4"/>
    <sheet name="UNIFORMES" sheetId="6" r:id="rId5"/>
    <sheet name="VALE GÁS" sheetId="11" r:id="rId6"/>
  </sheets>
  <definedNames>
    <definedName name="____xlnm.Print_Area_2" localSheetId="2">#REF!</definedName>
    <definedName name="____xlnm.Print_Area_2" localSheetId="3">#REF!</definedName>
    <definedName name="____xlnm.Print_Area_2">#REF!</definedName>
    <definedName name="____xlnm.Print_Area_3" localSheetId="2">#REF!</definedName>
    <definedName name="____xlnm.Print_Area_3" localSheetId="3">#REF!</definedName>
    <definedName name="____xlnm.Print_Area_3">#REF!</definedName>
    <definedName name="___xlnm.Print_Area_2" localSheetId="2">#REF!</definedName>
    <definedName name="___xlnm.Print_Area_2" localSheetId="3">#REF!</definedName>
    <definedName name="___xlnm.Print_Area_2">#REF!</definedName>
    <definedName name="___xlnm.Print_Area_3" localSheetId="2">#REF!</definedName>
    <definedName name="___xlnm.Print_Area_3" localSheetId="3">#REF!</definedName>
    <definedName name="___xlnm.Print_Area_3">#REF!</definedName>
    <definedName name="__xlnm.Print_Area_2" localSheetId="2">#REF!</definedName>
    <definedName name="__xlnm.Print_Area_2" localSheetId="3">#REF!</definedName>
    <definedName name="__xlnm.Print_Area_2" localSheetId="0">#REF!</definedName>
    <definedName name="__xlnm.Print_Area_2">#REF!</definedName>
    <definedName name="__xlnm.Print_Area_3" localSheetId="2">#REF!</definedName>
    <definedName name="__xlnm.Print_Area_3" localSheetId="3">#REF!</definedName>
    <definedName name="__xlnm.Print_Area_3" localSheetId="0">#REF!</definedName>
    <definedName name="__xlnm.Print_Area_3">#REF!</definedName>
    <definedName name="_xlnm.Print_Area" localSheetId="1">G13.1!$A$1:$D$151</definedName>
    <definedName name="_xlnm.Print_Area" localSheetId="2">G13.2!$A$1:$D$151</definedName>
    <definedName name="_xlnm.Print_Area" localSheetId="3">G13.3!$A$1:$D$151</definedName>
    <definedName name="_xlnm.Print_Area" localSheetId="0">RESUMO!$A$1:$E$18</definedName>
    <definedName name="_xlnm.Print_Area" localSheetId="4">UNIFORMES!$A$1:$G$20</definedName>
    <definedName name="_xlnm.Print_Area" localSheetId="5">'VALE GÁS'!$B$1:$G$14</definedName>
    <definedName name="dd" localSheetId="2">#REF!</definedName>
    <definedName name="dd" localSheetId="3">#REF!</definedName>
    <definedName name="dd">#REF!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ggggg" localSheetId="2">#REF!</definedName>
    <definedName name="ggggg" localSheetId="3">#REF!</definedName>
    <definedName name="ggggg">#REF!</definedName>
    <definedName name="Teste">#N/A</definedName>
    <definedName name="_xlnm.Print_Titles" localSheetId="1">G13.1!$2:$7</definedName>
    <definedName name="_xlnm.Print_Titles" localSheetId="2">G13.2!$2:$7</definedName>
    <definedName name="_xlnm.Print_Titles" localSheetId="3">G13.3!$2:$7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7" i="23" l="1"/>
  <c r="E9" i="23"/>
  <c r="E6" i="23"/>
  <c r="E5" i="23"/>
  <c r="F12" i="11" l="1"/>
  <c r="G12" i="11" s="1"/>
  <c r="D124" i="54" l="1"/>
  <c r="D148" i="54" s="1"/>
  <c r="D111" i="54"/>
  <c r="D116" i="54" s="1"/>
  <c r="D101" i="54"/>
  <c r="D100" i="54"/>
  <c r="D99" i="54"/>
  <c r="D98" i="54"/>
  <c r="D97" i="54"/>
  <c r="D90" i="54"/>
  <c r="D146" i="54" s="1"/>
  <c r="D73" i="54"/>
  <c r="D79" i="54" s="1"/>
  <c r="D62" i="54"/>
  <c r="D78" i="54" s="1"/>
  <c r="C62" i="54"/>
  <c r="D49" i="54" s="1"/>
  <c r="D50" i="54" s="1"/>
  <c r="D77" i="54" s="1"/>
  <c r="D80" i="54" s="1"/>
  <c r="D145" i="54" s="1"/>
  <c r="D48" i="54"/>
  <c r="D41" i="54"/>
  <c r="D144" i="54" s="1"/>
  <c r="D27" i="54"/>
  <c r="D24" i="54"/>
  <c r="D124" i="53"/>
  <c r="D148" i="53" s="1"/>
  <c r="D111" i="53"/>
  <c r="D116" i="53" s="1"/>
  <c r="D101" i="53"/>
  <c r="D100" i="53"/>
  <c r="D99" i="53"/>
  <c r="D98" i="53"/>
  <c r="D97" i="53"/>
  <c r="D90" i="53"/>
  <c r="D146" i="53" s="1"/>
  <c r="D73" i="53"/>
  <c r="D79" i="53" s="1"/>
  <c r="D62" i="53"/>
  <c r="D78" i="53" s="1"/>
  <c r="C62" i="53"/>
  <c r="D49" i="53" s="1"/>
  <c r="D48" i="53"/>
  <c r="D41" i="53"/>
  <c r="D144" i="53" s="1"/>
  <c r="D27" i="53"/>
  <c r="D24" i="53"/>
  <c r="D111" i="52"/>
  <c r="D116" i="52" s="1"/>
  <c r="D67" i="52"/>
  <c r="C62" i="52"/>
  <c r="D40" i="52"/>
  <c r="D32" i="52"/>
  <c r="D66" i="52" s="1"/>
  <c r="D27" i="52"/>
  <c r="D24" i="52"/>
  <c r="D39" i="52" l="1"/>
  <c r="D41" i="52" s="1"/>
  <c r="D102" i="54"/>
  <c r="D106" i="54"/>
  <c r="D115" i="54" s="1"/>
  <c r="D117" i="54" s="1"/>
  <c r="D147" i="54" s="1"/>
  <c r="D50" i="53"/>
  <c r="D77" i="53" s="1"/>
  <c r="D102" i="53"/>
  <c r="D106" i="53" s="1"/>
  <c r="D115" i="53" s="1"/>
  <c r="D117" i="53" s="1"/>
  <c r="D147" i="53" s="1"/>
  <c r="D80" i="53"/>
  <c r="D145" i="53" s="1"/>
  <c r="D149" i="53" s="1"/>
  <c r="D149" i="54"/>
  <c r="D103" i="52" l="1"/>
  <c r="D104" i="52" s="1"/>
  <c r="D55" i="52"/>
  <c r="D87" i="52"/>
  <c r="D88" i="52" s="1"/>
  <c r="D60" i="52"/>
  <c r="D46" i="52"/>
  <c r="D61" i="52"/>
  <c r="D47" i="52"/>
  <c r="D58" i="52"/>
  <c r="D59" i="52"/>
  <c r="D56" i="52"/>
  <c r="D105" i="52"/>
  <c r="D57" i="52"/>
  <c r="D144" i="52"/>
  <c r="D54" i="52"/>
  <c r="D62" i="52" s="1"/>
  <c r="D78" i="52" s="1"/>
  <c r="D49" i="52"/>
  <c r="D48" i="52"/>
  <c r="D94" i="52"/>
  <c r="D128" i="53"/>
  <c r="D128" i="54"/>
  <c r="D84" i="52"/>
  <c r="D50" i="52" l="1"/>
  <c r="D77" i="52" s="1"/>
  <c r="D85" i="52"/>
  <c r="D130" i="53"/>
  <c r="D136" i="53" s="1"/>
  <c r="D130" i="54"/>
  <c r="D135" i="54" s="1"/>
  <c r="D99" i="52"/>
  <c r="D101" i="52"/>
  <c r="D98" i="52"/>
  <c r="D97" i="52"/>
  <c r="D100" i="52"/>
  <c r="D139" i="54" l="1"/>
  <c r="D136" i="54"/>
  <c r="D138" i="53"/>
  <c r="D138" i="54"/>
  <c r="D135" i="53"/>
  <c r="D139" i="53"/>
  <c r="D102" i="52"/>
  <c r="D106" i="52" s="1"/>
  <c r="D115" i="52" s="1"/>
  <c r="D117" i="52" s="1"/>
  <c r="D147" i="52" s="1"/>
  <c r="D86" i="52"/>
  <c r="D89" i="52"/>
  <c r="D90" i="52" s="1"/>
  <c r="D146" i="52" s="1"/>
  <c r="D140" i="54" l="1"/>
  <c r="D150" i="54" s="1"/>
  <c r="D151" i="54" s="1"/>
  <c r="C7" i="23" s="1"/>
  <c r="E7" i="23" s="1"/>
  <c r="D140" i="53"/>
  <c r="D150" i="53" s="1"/>
  <c r="D151" i="53" s="1"/>
  <c r="C6" i="23" s="1"/>
  <c r="F13" i="11" l="1"/>
  <c r="G13" i="11" s="1"/>
  <c r="F11" i="11"/>
  <c r="G11" i="11" s="1"/>
  <c r="F10" i="11"/>
  <c r="G10" i="11" s="1"/>
  <c r="F9" i="11"/>
  <c r="G9" i="11" s="1"/>
  <c r="F8" i="11"/>
  <c r="G8" i="11" s="1"/>
  <c r="F7" i="11"/>
  <c r="G7" i="11" s="1"/>
  <c r="F6" i="11"/>
  <c r="G6" i="11" s="1"/>
  <c r="F5" i="11"/>
  <c r="G5" i="11" s="1"/>
  <c r="F17" i="6"/>
  <c r="G17" i="6" s="1"/>
  <c r="F15" i="6"/>
  <c r="G15" i="6" s="1"/>
  <c r="D71" i="52" l="1"/>
  <c r="F11" i="6" l="1"/>
  <c r="F13" i="6" l="1"/>
  <c r="G13" i="6" l="1"/>
  <c r="F5" i="6" l="1"/>
  <c r="F4" i="11"/>
  <c r="G4" i="11" s="1"/>
  <c r="D73" i="52" l="1"/>
  <c r="D79" i="52" s="1"/>
  <c r="D80" i="52" s="1"/>
  <c r="D145" i="52" s="1"/>
  <c r="F9" i="6"/>
  <c r="F7" i="6"/>
  <c r="G7" i="6" s="1"/>
  <c r="G5" i="6"/>
  <c r="G11" i="6" l="1"/>
  <c r="G9" i="6"/>
  <c r="G18" i="6" l="1"/>
  <c r="G19" i="6" s="1"/>
  <c r="D121" i="52" l="1"/>
  <c r="D124" i="52" s="1"/>
  <c r="D148" i="52" s="1"/>
  <c r="D149" i="52" s="1"/>
  <c r="D128" i="52" l="1"/>
  <c r="D130" i="52"/>
  <c r="D135" i="52" s="1"/>
  <c r="D140" i="52" l="1"/>
  <c r="D150" i="52" s="1"/>
  <c r="D151" i="52" s="1"/>
  <c r="C5" i="23" s="1"/>
  <c r="D138" i="52"/>
  <c r="D139" i="52"/>
  <c r="D136" i="52"/>
  <c r="E8" i="23" l="1"/>
  <c r="E16" i="23" l="1"/>
</calcChain>
</file>

<file path=xl/comments1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4ª Faixa Salarial CCT 2019, proporcional à jornada de 40 horas semanais.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Adicional de Penosidade previsto na 4ª Faixa Salarial da CCT 2019.</t>
        </r>
      </text>
    </comment>
    <comment ref="D40" authorId="0" shapeId="0">
      <text>
        <r>
          <rPr>
            <sz val="9"/>
            <color indexed="81"/>
            <rFont val="Segoe UI"/>
            <family val="2"/>
          </rPr>
          <t>Gratificação por Assiduidade prevista na 4ª Faixa Salarial da CCT 2019, proporcional à jornada de 40 horas semanais.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(Serviço de transporte de passageiros - locação de automóveis com motorista - código 4923-0/02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6%).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2019 (Cláusula 10ª) define R$ 500,00/mês com possibilidade de desconto máximo de até 5% desse valor como contribuição do funcionário. 
Cálculo: R$ 500,00 - 5%.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Décima Terceira (DO PLANO PARA AUXÍLIO FUNERAL E DO SEGURO SAÚDE) da CCT 2019.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§3º da Cláusula Décima da CCT 2019. O valor mensal do Vale Gás é obtido da seguinte forma:
Vale Gás = (Valor do botijão, conforme média da ANP para cada Município*6) / 12.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específica).
</t>
        </r>
      </text>
    </comment>
    <comment ref="D128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2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38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2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Cláusula Décima Primeira da CCT 2019 </t>
        </r>
      </text>
    </comment>
    <comment ref="D128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2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38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3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Cláusula Décima Primeira da CCT 2019 </t>
        </r>
      </text>
    </comment>
    <comment ref="D128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2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38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sharedStrings.xml><?xml version="1.0" encoding="utf-8"?>
<sst xmlns="http://schemas.openxmlformats.org/spreadsheetml/2006/main" count="835" uniqueCount="220">
  <si>
    <t>PLANILHA DE CUSTOS E FORMAÇÃO DE PREÇOS</t>
  </si>
  <si>
    <t> DISCRIMINAÇÃO DOS SERVIÇOS (DADOS REFERENTES À CONTRATAÇÃO)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</si>
  <si>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</si>
  <si>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</si>
  <si>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</si>
  <si>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</si>
  <si>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</si>
  <si>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</si>
  <si>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IDENTIFICAÇÃO DOS SERVIÇOS</t>
  </si>
  <si>
    <t> Tipo de Serviço</t>
  </si>
  <si>
    <t>MÓDULOS</t>
  </si>
  <si>
    <t> 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</si>
  <si>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</si>
  <si>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</si>
  <si>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</si>
  <si>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</si>
  <si>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</si>
  <si>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</si>
  <si>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 :   COMPOSIÇÃO DA REMUNERAÇÃO</t>
  </si>
  <si>
    <t>Composição da Remuneração</t>
  </si>
  <si>
    <t>Valor (R$)</t>
  </si>
  <si>
    <t>A</t>
  </si>
  <si>
    <t>Salário Base</t>
  </si>
  <si>
    <t>E</t>
  </si>
  <si>
    <t>F</t>
  </si>
  <si>
    <t>G</t>
  </si>
  <si>
    <t>H</t>
  </si>
  <si>
    <t>I</t>
  </si>
  <si>
    <t>MÓDULO 2: ENCARGOS E BENEFÍCIOS ANUAIS, MENSAIS E DIÁRIOS</t>
  </si>
  <si>
    <t>2.1</t>
  </si>
  <si>
    <t>13º (décimo terceiro) Salário, Férias e Adicional de Férias</t>
  </si>
  <si>
    <t>CONTA VINCULADA</t>
  </si>
  <si>
    <t>SUBTOTAL (A+B)</t>
  </si>
  <si>
    <t>SUBMÓDULO 2.2: Encargos Previdenciários (GPS), Fundo de Garantia por Tempo de Serviço (FGTS) e outras contribuições.</t>
  </si>
  <si>
    <t>2.2</t>
  </si>
  <si>
    <t>GPS, FGTS e outras contribuições</t>
  </si>
  <si>
    <t>Percentual (%)</t>
  </si>
  <si>
    <t>simples</t>
  </si>
  <si>
    <t>TOTAL GPS, FGTS E OUTRAS CONTRIBUIÇÕES (A+B+C+D+E+F+G+H)</t>
  </si>
  <si>
    <t>SUBMÓDULO 2.3: Benefícios Mensais e Diários</t>
  </si>
  <si>
    <t>Benefícios  Mensais e Diários</t>
  </si>
  <si>
    <t>TOTAL BENEFÍCIOS  MENSAIS E DIÁRIOS (A+B+C+D+E+F+G)</t>
  </si>
  <si>
    <t>Quadro-Resumo do Módulo 2 - Encargos e Benefícios anuais, mensais e diários</t>
  </si>
  <si>
    <t>Encargos e Benefícios Anuais, Mensais e Diários</t>
  </si>
  <si>
    <t>2.3</t>
  </si>
  <si>
    <t>TOTAL ENCARGOS BENEFÍCIOS ANUAIS, MENSAIS E DIÁRIOS</t>
  </si>
  <si>
    <t>MÓDULO 3: PROVISÃO PARA RESCISÃO</t>
  </si>
  <si>
    <t>Provisão para Rescisão</t>
  </si>
  <si>
    <t>TOTAL PROVISÃO PARA RESCISÃO</t>
  </si>
  <si>
    <t>MÓDULO 4: CUSTO DE REPOSIÇÃO DE PROFISSIONAL AUSENTE</t>
  </si>
  <si>
    <t>SUBMÓDULO 4.1: Ausências legais</t>
  </si>
  <si>
    <t>4.1</t>
  </si>
  <si>
    <t>Ausências Legais</t>
  </si>
  <si>
    <t>TOTAL AUSÊNCIAS LEGAIS (A+B+C+D+E+F)</t>
  </si>
  <si>
    <t>SUBMÓDULO 4.2: Intrajornada</t>
  </si>
  <si>
    <t>4.2</t>
  </si>
  <si>
    <t>Intrajornada</t>
  </si>
  <si>
    <t>Intervalo para repouso ou alimentação</t>
  </si>
  <si>
    <t>TOTAL INTRAJORNADA (A)</t>
  </si>
  <si>
    <t>Quadro-Resumo do Módulo 4 - Custo de Reposição do Profissional Ausente</t>
  </si>
  <si>
    <t>Ausências legais</t>
  </si>
  <si>
    <t>MÓDULO 5: INSUMOS DIVERSOS</t>
  </si>
  <si>
    <t>Insumos Diversos</t>
  </si>
  <si>
    <t>Outros</t>
  </si>
  <si>
    <t>TOTAL DE INSUMOS DIVERSOS</t>
  </si>
  <si>
    <t>MÓDULO 6: CUSTOS INDIRETOS, TRIBUTOS E LUCRO</t>
  </si>
  <si>
    <t>Custos Indiretos, Tributos e Lucro</t>
  </si>
  <si>
    <t>%</t>
  </si>
  <si>
    <t>Custos Indiretos</t>
  </si>
  <si>
    <t>Lucro</t>
  </si>
  <si>
    <t>Tributos</t>
  </si>
  <si>
    <t>C1. Tributos Federais</t>
  </si>
  <si>
    <t>C.1.1  PIS</t>
  </si>
  <si>
    <t>C.1.2 COFINS</t>
  </si>
  <si>
    <t>C.2  Tributos Estaduais</t>
  </si>
  <si>
    <t>C.3   Tributos Municipais</t>
  </si>
  <si>
    <t>C.3.1 - ISS</t>
  </si>
  <si>
    <t>TOTAL</t>
  </si>
  <si>
    <t>2 -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</si>
  <si>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</si>
  <si>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</si>
  <si>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</si>
  <si>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</si>
  <si>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 – Provisão para rescisão</t>
  </si>
  <si>
    <t>Módulo 4 - Custo de Reposição do Profissional Ausente</t>
  </si>
  <si>
    <t>Módulo 5 – Insumos diversos</t>
  </si>
  <si>
    <t>Subtotal (A + B +C+ D+E)</t>
  </si>
  <si>
    <t>Módulo 6 – Custos indiretos, tributos e lucro</t>
  </si>
  <si>
    <t>Valor total por empregado</t>
  </si>
  <si>
    <t>ORÇAMENTO PARA ESTIMATIVA DE PREÇOS</t>
  </si>
  <si>
    <t>COTAÇÃO</t>
  </si>
  <si>
    <t>Ordem</t>
  </si>
  <si>
    <t>Especificação (nome, tipo, embalagem etc.)</t>
  </si>
  <si>
    <t>Unidade Física</t>
  </si>
  <si>
    <t>Qtd. Anual</t>
  </si>
  <si>
    <t>Valor unitário</t>
  </si>
  <si>
    <t>Valor total</t>
  </si>
  <si>
    <t>Unidade</t>
  </si>
  <si>
    <t>TOTAL ANUAL</t>
  </si>
  <si>
    <t>TOTAL DA REMUNERAÇÃO (A+B+C+D+E+F+G+H+I)</t>
  </si>
  <si>
    <t xml:space="preserve">Vale-alimentação </t>
  </si>
  <si>
    <t>Auxílio creche</t>
  </si>
  <si>
    <t>Associação Escola</t>
  </si>
  <si>
    <t>DESCRIÇÂO</t>
  </si>
  <si>
    <t>QTDE ANUAL</t>
  </si>
  <si>
    <t>UNIDADE</t>
  </si>
  <si>
    <t>VALOR UNITÁRIO ESTIMADO</t>
  </si>
  <si>
    <t>VALOR  TOTAL ESTIMADO</t>
  </si>
  <si>
    <t>Programa de Assistência Social, Ocupacional e Lazer para empregados do segmento</t>
  </si>
  <si>
    <t>Seguro de Vida, Exames Ocupacionais, Tratamento Odontológicos Básicos Preventivos, PCMSO e PPRA</t>
  </si>
  <si>
    <r>
      <t xml:space="preserve">Horas extras - </t>
    </r>
    <r>
      <rPr>
        <b/>
        <sz val="10"/>
        <color rgb="FF000000"/>
        <rFont val="Arial"/>
        <family val="2"/>
      </rPr>
      <t>[(verbas de natureza salarial/220ou180)+((verbas de natureza salarial/220 ou 180hs)*50% ou 100%)]  * quantidade de horas extras</t>
    </r>
  </si>
  <si>
    <r>
      <t xml:space="preserve">Reflexo no DSR - </t>
    </r>
    <r>
      <rPr>
        <b/>
        <sz val="10"/>
        <color rgb="FF000000"/>
        <rFont val="Arial"/>
        <family val="2"/>
      </rPr>
      <t>{[(valor das horas extras) ÷ nº de dias úteis do mês] x nº RSR do mês}</t>
    </r>
  </si>
  <si>
    <t xml:space="preserve">Outros - Gratificação por ASSIDUIDADE  </t>
  </si>
  <si>
    <r>
      <t xml:space="preserve">Intervalo Intrajornada - </t>
    </r>
    <r>
      <rPr>
        <b/>
        <sz val="10"/>
        <color rgb="FF000000"/>
        <rFont val="Arial"/>
        <family val="2"/>
      </rPr>
      <t>[((Salario base+ad.Insalu/peric.+gratificações/180ou220)+( ad. Noturno e hora noturna red./120))*1,5]*qtd. dias trab. sem concessão do intervalo</t>
    </r>
  </si>
  <si>
    <r>
      <t xml:space="preserve">Adicional noturno e hora noturna roduzida - </t>
    </r>
    <r>
      <rPr>
        <b/>
        <sz val="10"/>
        <color rgb="FF000000"/>
        <rFont val="Arial"/>
        <family val="2"/>
      </rPr>
      <t>(((((Sal. Base+Periculosidade ou insalubridade+gratificações/180)*20%))*qtd horas noturnas)*qtd dias com adicional noturno)</t>
    </r>
  </si>
  <si>
    <r>
      <t xml:space="preserve">13º (décimo terceiro) Salário - </t>
    </r>
    <r>
      <rPr>
        <b/>
        <sz val="10"/>
        <color rgb="FF000000"/>
        <rFont val="Arial"/>
        <family val="2"/>
      </rPr>
      <t>(remuneração x 8,33%)</t>
    </r>
  </si>
  <si>
    <r>
      <t xml:space="preserve">Adicional de Férias - </t>
    </r>
    <r>
      <rPr>
        <b/>
        <sz val="10"/>
        <color rgb="FF000000"/>
        <rFont val="Arial"/>
        <family val="2"/>
      </rPr>
      <t>(remuneração x 0,0278)</t>
    </r>
  </si>
  <si>
    <r>
      <t xml:space="preserve">Incidência do FGTS sobre o Aviso Prévio Indenizado - </t>
    </r>
    <r>
      <rPr>
        <b/>
        <sz val="10"/>
        <color rgb="FF000000"/>
        <rFont val="Arial"/>
        <family val="2"/>
      </rPr>
      <t>(Aviso Prévio Indenizado * 8% FGTS)</t>
    </r>
  </si>
  <si>
    <r>
      <t xml:space="preserve">Multa do FGTS e contribuição social sobre o Aviso Prévio Indenizado - </t>
    </r>
    <r>
      <rPr>
        <b/>
        <sz val="10"/>
        <color rgb="FF000000"/>
        <rFont val="Arial"/>
        <family val="2"/>
      </rPr>
      <t>(multa 40% e contribuição 10%)</t>
    </r>
  </si>
  <si>
    <r>
      <t xml:space="preserve">Incidência dos encargos do submódulo 2.2 sobre o Aviso Prévio
Trabalhado - </t>
    </r>
    <r>
      <rPr>
        <b/>
        <sz val="10"/>
        <color rgb="FF000000"/>
        <rFont val="Arial"/>
        <family val="2"/>
      </rPr>
      <t>(Aviso Prévio Trabalhado) x % do Submódulo 2.2</t>
    </r>
  </si>
  <si>
    <r>
      <t xml:space="preserve">Incidência dos Encargos do Submódulo 2.2 sobre as ausências legais - </t>
    </r>
    <r>
      <rPr>
        <b/>
        <sz val="10"/>
        <color rgb="FF000000"/>
        <rFont val="Arial"/>
        <family val="2"/>
      </rPr>
      <t>(A+B+C+D+E) x % do submódulo 2.2</t>
    </r>
  </si>
  <si>
    <r>
      <t xml:space="preserve">Afastamento Maternidade (Férias pagas ao substituto pelos 120 dias de reposição) - </t>
    </r>
    <r>
      <rPr>
        <b/>
        <sz val="10"/>
        <color rgb="FF000000"/>
        <rFont val="Arial"/>
        <family val="2"/>
      </rPr>
      <t>(((Remuneração+(Remuneração ÷ 3)) x (4/12)) ÷ 12) x 2%</t>
    </r>
  </si>
  <si>
    <r>
      <t xml:space="preserve">Incidência dos encargos do submódulo 2.2 sobre as férias pagas ao substituto pelos 120 dias de reposição - </t>
    </r>
    <r>
      <rPr>
        <b/>
        <sz val="10"/>
        <color rgb="FF000000"/>
        <rFont val="Arial"/>
        <family val="2"/>
      </rPr>
      <t>(férias pagas ao substituto pelos 120 dias de reposição) x % do submódulo 2.2</t>
    </r>
  </si>
  <si>
    <r>
      <t xml:space="preserve">Incidência do submódulo 2.2 sobre remuneração e 13º salário proporcionais aos 120 dias de reposição - </t>
    </r>
    <r>
      <rPr>
        <b/>
        <sz val="10"/>
        <color rgb="FF000000"/>
        <rFont val="Arial"/>
        <family val="2"/>
      </rPr>
      <t>(((rem + (rem ÷ 12)) x (4÷12)) x 2%) x % do submódulo 2.2</t>
    </r>
  </si>
  <si>
    <t>SUBMÓDULO 2.1: 13º (décimo terceiro) Salário e Adicional de Férias</t>
  </si>
  <si>
    <r>
      <t xml:space="preserve">Incidência do submódulo 2.2 no 13º e adicional de férias - </t>
    </r>
    <r>
      <rPr>
        <b/>
        <sz val="10"/>
        <color rgb="FF000000"/>
        <rFont val="Arial"/>
        <family val="2"/>
      </rPr>
      <t>(A+B)x%do submódulo 2.2</t>
    </r>
  </si>
  <si>
    <t>TOTAL DE 13º (DÉCIMO TERCEIRO) SALÁRIO E ADICIONAL DE FÉRIAS (A+B+C)</t>
  </si>
  <si>
    <t>INSS (Art. 22, Inciso I, da Lei nº 8.212/91)</t>
  </si>
  <si>
    <t>SESC ou SESI  (Art. 3º, Lei n.º 8.036/90)</t>
  </si>
  <si>
    <t>SENAI - SENAC (Decreto n.º 2.318/86)</t>
  </si>
  <si>
    <t>INCRA (Lei n.º 7.787/89 e DL n.º 1.146/70)</t>
  </si>
  <si>
    <t>Salário Educação (Art. 3º, Inciso I, Decreto n.º 87.043/82)</t>
  </si>
  <si>
    <t>FGTS (Art. 15, Lei nº 8.030/90 e Art. 7º, III, CF)</t>
  </si>
  <si>
    <t>SEBRAE (Art. 8º, Lei n.º 8.029/90 e Lei n.º 8.154/90)</t>
  </si>
  <si>
    <t>SAT (RAT X FAP)</t>
  </si>
  <si>
    <t>Par</t>
  </si>
  <si>
    <t>Base de cálculo para o Custo de Reposição do Profissional Ausente (substituto): BCCPA = Rem + 13º + Férias + 1/3Férias (exceto para Afast Mat, que é a Remuneração)
Conforme Item 89 do Relatório do Acórdão TCU nº 1.753/2008 do Plenário e Orientações da SEGES/MPDG</t>
  </si>
  <si>
    <r>
      <t xml:space="preserve">Ausências legais - </t>
    </r>
    <r>
      <rPr>
        <b/>
        <sz val="10"/>
        <color rgb="FF000000"/>
        <rFont val="Arial"/>
        <family val="2"/>
      </rPr>
      <t>((BCCPA/30/12)x1 dia</t>
    </r>
  </si>
  <si>
    <r>
      <t xml:space="preserve">Licença paternidade - </t>
    </r>
    <r>
      <rPr>
        <b/>
        <sz val="10"/>
        <color rgb="FF000000"/>
        <rFont val="Arial"/>
        <family val="2"/>
      </rPr>
      <t>((BCCPA/30/12)x5 dias)x1,5%</t>
    </r>
  </si>
  <si>
    <r>
      <t xml:space="preserve">Ausências por acidente de trabalho - </t>
    </r>
    <r>
      <rPr>
        <b/>
        <sz val="10"/>
        <color rgb="FF000000"/>
        <rFont val="Arial"/>
        <family val="2"/>
      </rPr>
      <t>((BCCPA/30/12)x30 dias)x8%</t>
    </r>
  </si>
  <si>
    <r>
      <t xml:space="preserve">Outros – Ex. Ausência por doença - </t>
    </r>
    <r>
      <rPr>
        <b/>
        <sz val="10"/>
        <color rgb="FF000000"/>
        <rFont val="Arial"/>
        <family val="2"/>
      </rPr>
      <t>(BCCPA/30/12)x5 diasx40%</t>
    </r>
  </si>
  <si>
    <t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</si>
  <si>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>Nota1:  O Módulo 1 refere-se ao valor mensal devido ao empegado pela prestação do serviço no período de 12 meses.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</si>
  <si>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da Instrução Normativa SEGES/MPDG nº 05/2017.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</si>
  <si>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</si>
  <si>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</si>
  <si>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</si>
  <si>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</si>
  <si>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Nota 1: Custos Indiretos, Lucro e Tributos por empregado.
Nota 2: O valor referente a tributos é obtido aplicando-se o percentual sobre o valor do faturamento.</t>
  </si>
  <si>
    <r>
      <t xml:space="preserve">Férias </t>
    </r>
    <r>
      <rPr>
        <b/>
        <sz val="10"/>
        <color rgb="FF000000"/>
        <rFont val="Arial"/>
        <family val="2"/>
      </rPr>
      <t>- (BCCPA x(1/12))</t>
    </r>
  </si>
  <si>
    <t xml:space="preserve">Adicional  de periculosidade </t>
  </si>
  <si>
    <t xml:space="preserve">Adicional  de insalubridade </t>
  </si>
  <si>
    <r>
      <t xml:space="preserve">Multa do FGTS e contribuição social sobre o Aviso Prévio Trabalhado - </t>
    </r>
    <r>
      <rPr>
        <b/>
        <sz val="10"/>
        <color rgb="FF000000"/>
        <rFont val="Arial"/>
        <family val="2"/>
      </rPr>
      <t xml:space="preserve"> [50%x8%x(Rem+13º+Férias+1/3xFérias)]x100% dos empregados</t>
    </r>
  </si>
  <si>
    <r>
      <t xml:space="preserve">Aviso Prévio Indenizado - </t>
    </r>
    <r>
      <rPr>
        <b/>
        <sz val="10"/>
        <color rgb="FF000000"/>
        <rFont val="Arial"/>
        <family val="2"/>
      </rPr>
      <t>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período.</t>
    </r>
  </si>
  <si>
    <r>
      <t xml:space="preserve">Aviso Prévio Trabalhado - </t>
    </r>
    <r>
      <rPr>
        <b/>
        <sz val="10"/>
        <color rgb="FF000000"/>
        <rFont val="Arial"/>
        <family val="2"/>
      </rPr>
      <t>(Rem/12)/30)x7)x100% ou 1,94%</t>
    </r>
  </si>
  <si>
    <r>
      <t xml:space="preserve">Uniformes (pesquisa de mercado) - </t>
    </r>
    <r>
      <rPr>
        <b/>
        <sz val="10"/>
        <color rgb="FF000000"/>
        <rFont val="Arial"/>
        <family val="2"/>
      </rPr>
      <t>Retira-se o valor correspondente ao PIS/COFINS (9,25%) nessa etapa da planilha, visto que será tributado no módulo CITL, evitando assim bitributação.</t>
    </r>
  </si>
  <si>
    <t>3. QUADRO-RESUMO DO VALOR MENSAL DOS SERVIÇOS</t>
  </si>
  <si>
    <t>Itens</t>
  </si>
  <si>
    <t>Tipo de Serviço (A)</t>
  </si>
  <si>
    <t>VALOR MENSAL DOS SERVIÇOS</t>
  </si>
  <si>
    <t>VALOR ANUAL DOS SERVIÇOS</t>
  </si>
  <si>
    <t>4 - QUADRO DEMONSTRATIVO DO VALOR GLOBAL DA PROPOSTA</t>
  </si>
  <si>
    <t>Ref.</t>
  </si>
  <si>
    <t>Descrição</t>
  </si>
  <si>
    <t>Unidade de medida (meses)</t>
  </si>
  <si>
    <t>Valor mensal do serviço</t>
  </si>
  <si>
    <t>Valor global da proposta</t>
  </si>
  <si>
    <t>TOTAL MENSAL POR EMPREGADO</t>
  </si>
  <si>
    <t>Painel de Preços do Ministério da Economia</t>
  </si>
  <si>
    <t>Nº de meses de execução contratual</t>
  </si>
  <si>
    <t>MOTORISTA</t>
  </si>
  <si>
    <t>Pregão Eletrônico SRP nº 03/2019</t>
  </si>
  <si>
    <t>MT000164/2019</t>
  </si>
  <si>
    <t>7823-05</t>
  </si>
  <si>
    <t>Outros - Adicional de Penosidade</t>
  </si>
  <si>
    <t>Vale Gás</t>
  </si>
  <si>
    <t>VALE GÁS</t>
  </si>
  <si>
    <t>Sistema de Levantamento de Preços da ANP</t>
  </si>
  <si>
    <t>Vale Combustível</t>
  </si>
  <si>
    <t>UNIFORMES PARA MOTORISTAS</t>
  </si>
  <si>
    <t xml:space="preserve">EPI </t>
  </si>
  <si>
    <t>Calça social em microfibra de cor preta</t>
  </si>
  <si>
    <t>Camisa social manga curta de cor branca</t>
  </si>
  <si>
    <t>Camisa social manga comprida de cor branca</t>
  </si>
  <si>
    <t>Cinto Masculino em couro constituído de 1 (uma) face na cor preta sem costura, fivela em metal, com garra regulável</t>
  </si>
  <si>
    <t>Meia social de cor preta.</t>
  </si>
  <si>
    <t>Sapato tipo social de cor preta</t>
  </si>
  <si>
    <t>Crachá padrão da empresa (não pode ser improvisado)</t>
  </si>
  <si>
    <t>MUNICÍPIO</t>
  </si>
  <si>
    <t>DIÁRIAS</t>
  </si>
  <si>
    <t>Valor unitário da Diária com pernoite</t>
  </si>
  <si>
    <t>Valor unitário da Diária sem pernoite</t>
  </si>
  <si>
    <t>DIÁRIAS COM PERNOITE</t>
  </si>
  <si>
    <t>DIÁRIAS SEM PERNOITE</t>
  </si>
  <si>
    <t>Motorista Categoria "D" 40 horas semanais</t>
  </si>
  <si>
    <r>
      <t xml:space="preserve">Vale Transporte - </t>
    </r>
    <r>
      <rPr>
        <b/>
        <sz val="10"/>
        <color rgb="FF000000"/>
        <rFont val="Arial"/>
        <family val="2"/>
      </rPr>
      <t>((2xVTx25,22) – (6%xSB))</t>
    </r>
  </si>
  <si>
    <t>Cuiabá/MT</t>
  </si>
  <si>
    <t>Sinop/MT</t>
  </si>
  <si>
    <t>Rondonópolis/MT</t>
  </si>
  <si>
    <t>Sorriso/MT</t>
  </si>
  <si>
    <t>Qtde Total Mensal                      (C)</t>
  </si>
  <si>
    <t>Valor Estimado por Unidade (B)</t>
  </si>
  <si>
    <t>Valor Total Mensal so Serviço              (D) = (B x C)</t>
  </si>
  <si>
    <t>Guarantã do Norte/MT*</t>
  </si>
  <si>
    <t>*Considerou-se o preço médio praticado em Alta Floresta/MT, por ser o município mais próximo de Guarantã do Norte com preços levantados pela ANP.</t>
  </si>
  <si>
    <t>Campo Novo do Parecis/MT**</t>
  </si>
  <si>
    <t>** Considerou-se o preço médio praticado em Cuiabá/MT, por ser o município mais próximo de Campo Novo do Parecis com preços levantados pela ANP.</t>
  </si>
  <si>
    <t>Confresa/MT***</t>
  </si>
  <si>
    <t>Juína/MT***</t>
  </si>
  <si>
    <t>Pontes e Lacerda/MT****</t>
  </si>
  <si>
    <t>**** Considerou-se o preço médio praticado em Cáceres/MT, por ser o município mais próximo de Pontes e Lacerda com preços levantados pela ANP.</t>
  </si>
  <si>
    <t>*** Considerou-se o preço médio praticado em Alta Floresta/MT, por ser o município mais ao Norte com preços levantados pela ANP.</t>
  </si>
  <si>
    <t>Barra do Garças/MT*****</t>
  </si>
  <si>
    <t>***** Considerou-se o preço médio praticado em Cuiabá/MT, por ser o município mais próximo de Barra do Garças com preços levantados pela ANP.</t>
  </si>
  <si>
    <t>G13.3</t>
  </si>
  <si>
    <t>G13.2</t>
  </si>
  <si>
    <t>G13.1</t>
  </si>
  <si>
    <t>NºProcesso 23747.000219.2019-07</t>
  </si>
  <si>
    <t>Licitação Nº 003/2019</t>
  </si>
  <si>
    <t>Dia 13/08/2019  às 09:00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</si>
</sst>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* #,##0.00\ ;&quot;-R$ &quot;* #,##0.00\ ;&quot; R$ &quot;* \-#\ ;@\ "/>
    <numFmt numFmtId="165" formatCode="&quot; R$ &quot;* #,##0.00\ ;&quot; R$ &quot;* \(#,##0.00\);&quot; R$ &quot;* \-#\ ;@\ "/>
    <numFmt numFmtId="166" formatCode="d/m/yyyy"/>
    <numFmt numFmtId="167" formatCode="&quot;R$ &quot;#,##0.00"/>
    <numFmt numFmtId="168" formatCode="&quot;R$ &quot;#,##0.00;[Red]&quot;-R$ &quot;#,##0.00"/>
    <numFmt numFmtId="169" formatCode="#,##0.00\ ;&quot; (&quot;#,##0.00\);&quot; -&quot;#\ ;@\ "/>
  </numFmts>
  <fonts count="9" x14ac:knownFonts="1"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name val="Arial"/>
      <family val="2"/>
    </font>
    <font>
      <b/>
      <sz val="15"/>
      <color indexed="56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A6A6A6"/>
        <bgColor rgb="FFBFBFBF"/>
      </patternFill>
    </fill>
    <fill>
      <patternFill patternType="solid">
        <fgColor rgb="FFCCCCCC"/>
        <bgColor rgb="FFC0C0C0"/>
      </patternFill>
    </fill>
    <fill>
      <patternFill patternType="solid">
        <fgColor rgb="FFD9D9D9"/>
        <bgColor rgb="FFDDDDDD"/>
      </patternFill>
    </fill>
    <fill>
      <patternFill patternType="solid">
        <fgColor rgb="FF2BD27E"/>
        <bgColor rgb="FF33996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33996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  <fill>
      <patternFill patternType="solid">
        <fgColor rgb="FFBFBFBF"/>
        <bgColor rgb="FFC0C0C0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4" fillId="0" borderId="0" applyBorder="0" applyProtection="0"/>
    <xf numFmtId="9" fontId="4" fillId="0" borderId="0" applyBorder="0" applyProtection="0"/>
    <xf numFmtId="9" fontId="4" fillId="0" borderId="0" applyBorder="0" applyProtection="0"/>
    <xf numFmtId="169" fontId="4" fillId="0" borderId="0" applyFill="0" applyBorder="0" applyAlignment="0" applyProtection="0"/>
    <xf numFmtId="44" fontId="7" fillId="0" borderId="0" applyFill="0" applyBorder="0" applyAlignment="0" applyProtection="0"/>
    <xf numFmtId="0" fontId="8" fillId="0" borderId="18" applyAlignment="0" applyProtection="0"/>
    <xf numFmtId="43" fontId="4" fillId="0" borderId="0" applyFont="0" applyFill="0" applyBorder="0" applyAlignment="0" applyProtection="0"/>
  </cellStyleXfs>
  <cellXfs count="126">
    <xf numFmtId="0" fontId="0" fillId="0" borderId="0" xfId="0"/>
    <xf numFmtId="0" fontId="2" fillId="0" borderId="1" xfId="3" applyNumberFormat="1" applyFont="1" applyBorder="1" applyAlignment="1">
      <alignment vertical="center"/>
    </xf>
    <xf numFmtId="167" fontId="2" fillId="0" borderId="1" xfId="3" applyNumberFormat="1" applyFont="1" applyBorder="1" applyAlignment="1">
      <alignment horizontal="center" vertical="center" wrapText="1"/>
    </xf>
    <xf numFmtId="167" fontId="2" fillId="0" borderId="1" xfId="3" applyNumberFormat="1" applyFont="1" applyBorder="1"/>
    <xf numFmtId="0" fontId="2" fillId="0" borderId="1" xfId="3" applyNumberFormat="1" applyFont="1" applyBorder="1" applyAlignment="1">
      <alignment horizontal="center"/>
    </xf>
    <xf numFmtId="0" fontId="2" fillId="0" borderId="1" xfId="3" applyNumberFormat="1" applyFont="1" applyBorder="1"/>
    <xf numFmtId="0" fontId="2" fillId="0" borderId="2" xfId="3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5" fontId="2" fillId="0" borderId="2" xfId="3" applyNumberFormat="1" applyFont="1" applyBorder="1" applyAlignment="1" applyProtection="1">
      <alignment horizontal="center" vertical="center" wrapText="1"/>
    </xf>
    <xf numFmtId="165" fontId="1" fillId="0" borderId="2" xfId="3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5" fontId="3" fillId="4" borderId="2" xfId="3" applyNumberFormat="1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2" fillId="0" borderId="5" xfId="3" applyNumberFormat="1" applyFont="1" applyBorder="1"/>
    <xf numFmtId="164" fontId="2" fillId="0" borderId="5" xfId="1" applyFont="1" applyBorder="1" applyAlignment="1" applyProtection="1"/>
    <xf numFmtId="164" fontId="2" fillId="0" borderId="5" xfId="3" applyNumberFormat="1" applyFont="1" applyBorder="1"/>
    <xf numFmtId="0" fontId="2" fillId="0" borderId="6" xfId="3" applyNumberFormat="1" applyFont="1" applyBorder="1" applyAlignment="1">
      <alignment horizontal="center"/>
    </xf>
    <xf numFmtId="0" fontId="2" fillId="0" borderId="7" xfId="3" applyNumberFormat="1" applyFont="1" applyBorder="1" applyAlignment="1">
      <alignment vertical="center"/>
    </xf>
    <xf numFmtId="0" fontId="2" fillId="0" borderId="7" xfId="3" applyNumberFormat="1" applyFont="1" applyBorder="1" applyAlignment="1">
      <alignment horizontal="center"/>
    </xf>
    <xf numFmtId="0" fontId="2" fillId="0" borderId="2" xfId="3" applyNumberFormat="1" applyFont="1" applyBorder="1" applyAlignment="1">
      <alignment horizontal="left" vertical="center"/>
    </xf>
    <xf numFmtId="0" fontId="2" fillId="0" borderId="2" xfId="3" applyNumberFormat="1" applyFont="1" applyBorder="1" applyAlignment="1">
      <alignment vertical="center"/>
    </xf>
    <xf numFmtId="0" fontId="2" fillId="0" borderId="2" xfId="3" applyNumberFormat="1" applyFont="1" applyBorder="1" applyAlignment="1">
      <alignment horizontal="center"/>
    </xf>
    <xf numFmtId="166" fontId="2" fillId="0" borderId="2" xfId="3" applyNumberFormat="1" applyFont="1" applyBorder="1" applyAlignment="1">
      <alignment horizontal="center" vertical="center" wrapText="1"/>
    </xf>
    <xf numFmtId="0" fontId="2" fillId="3" borderId="2" xfId="3" applyNumberFormat="1" applyFont="1" applyFill="1" applyBorder="1" applyAlignment="1">
      <alignment horizontal="center" vertical="center" wrapText="1"/>
    </xf>
    <xf numFmtId="167" fontId="1" fillId="3" borderId="2" xfId="3" applyNumberFormat="1" applyFont="1" applyFill="1" applyBorder="1" applyAlignment="1">
      <alignment horizontal="center" vertical="center" wrapText="1"/>
    </xf>
    <xf numFmtId="0" fontId="1" fillId="4" borderId="2" xfId="3" applyNumberFormat="1" applyFont="1" applyFill="1" applyBorder="1" applyAlignment="1">
      <alignment horizontal="center" vertical="center" wrapText="1"/>
    </xf>
    <xf numFmtId="167" fontId="1" fillId="0" borderId="2" xfId="3" applyNumberFormat="1" applyFont="1" applyBorder="1" applyAlignment="1">
      <alignment horizontal="center" vertical="center" wrapText="1"/>
    </xf>
    <xf numFmtId="0" fontId="1" fillId="3" borderId="2" xfId="3" applyNumberFormat="1" applyFont="1" applyFill="1" applyBorder="1" applyAlignment="1">
      <alignment vertical="center" wrapText="1"/>
    </xf>
    <xf numFmtId="10" fontId="2" fillId="5" borderId="2" xfId="2" applyNumberFormat="1" applyFont="1" applyFill="1" applyBorder="1" applyAlignment="1" applyProtection="1">
      <alignment horizontal="center" vertical="center" wrapText="1"/>
    </xf>
    <xf numFmtId="10" fontId="2" fillId="0" borderId="2" xfId="2" applyNumberFormat="1" applyFont="1" applyBorder="1" applyAlignment="1" applyProtection="1">
      <alignment horizontal="center" vertical="center" wrapText="1"/>
    </xf>
    <xf numFmtId="10" fontId="1" fillId="3" borderId="2" xfId="2" applyNumberFormat="1" applyFont="1" applyFill="1" applyBorder="1" applyAlignment="1" applyProtection="1">
      <alignment horizontal="center" vertical="center" wrapText="1"/>
    </xf>
    <xf numFmtId="167" fontId="1" fillId="4" borderId="2" xfId="3" applyNumberFormat="1" applyFont="1" applyFill="1" applyBorder="1" applyAlignment="1">
      <alignment horizontal="center" vertical="center" wrapText="1"/>
    </xf>
    <xf numFmtId="0" fontId="2" fillId="3" borderId="2" xfId="3" applyNumberFormat="1" applyFont="1" applyFill="1" applyBorder="1" applyAlignment="1">
      <alignment vertical="center" wrapText="1"/>
    </xf>
    <xf numFmtId="167" fontId="2" fillId="7" borderId="5" xfId="3" applyNumberFormat="1" applyFont="1" applyFill="1" applyBorder="1"/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10" fontId="2" fillId="6" borderId="2" xfId="3" applyNumberFormat="1" applyFont="1" applyFill="1" applyBorder="1" applyAlignment="1">
      <alignment horizontal="center" vertical="center" wrapText="1"/>
    </xf>
    <xf numFmtId="4" fontId="2" fillId="0" borderId="5" xfId="3" applyNumberFormat="1" applyFont="1" applyBorder="1"/>
    <xf numFmtId="0" fontId="3" fillId="9" borderId="11" xfId="0" applyFont="1" applyFill="1" applyBorder="1" applyAlignment="1">
      <alignment horizontal="center" vertical="center" wrapText="1"/>
    </xf>
    <xf numFmtId="167" fontId="1" fillId="0" borderId="2" xfId="3" applyNumberFormat="1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2" fillId="0" borderId="0" xfId="3" applyNumberFormat="1" applyFont="1"/>
    <xf numFmtId="0" fontId="1" fillId="10" borderId="11" xfId="3" applyNumberFormat="1" applyFont="1" applyFill="1" applyBorder="1" applyAlignment="1">
      <alignment horizontal="center" vertical="center" wrapText="1"/>
    </xf>
    <xf numFmtId="0" fontId="1" fillId="10" borderId="11" xfId="3" applyNumberFormat="1" applyFont="1" applyFill="1" applyBorder="1" applyAlignment="1">
      <alignment vertical="center" wrapText="1"/>
    </xf>
    <xf numFmtId="0" fontId="2" fillId="0" borderId="11" xfId="3" applyNumberFormat="1" applyFont="1" applyBorder="1" applyAlignment="1">
      <alignment vertical="center" wrapText="1"/>
    </xf>
    <xf numFmtId="164" fontId="4" fillId="0" borderId="0" xfId="1"/>
    <xf numFmtId="167" fontId="1" fillId="10" borderId="11" xfId="3" applyNumberFormat="1" applyFont="1" applyFill="1" applyBorder="1" applyAlignment="1">
      <alignment horizontal="center" vertical="center" wrapText="1"/>
    </xf>
    <xf numFmtId="0" fontId="1" fillId="0" borderId="11" xfId="3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 applyProtection="1">
      <alignment horizontal="center" vertical="center" wrapText="1"/>
    </xf>
    <xf numFmtId="167" fontId="2" fillId="0" borderId="11" xfId="3" applyNumberFormat="1" applyFont="1" applyBorder="1" applyAlignment="1">
      <alignment horizontal="center" vertical="center" wrapText="1"/>
    </xf>
    <xf numFmtId="0" fontId="2" fillId="0" borderId="0" xfId="3" applyNumberFormat="1" applyFont="1" applyAlignment="1">
      <alignment vertical="center"/>
    </xf>
    <xf numFmtId="168" fontId="2" fillId="6" borderId="2" xfId="3" applyNumberFormat="1" applyFont="1" applyFill="1" applyBorder="1" applyAlignment="1">
      <alignment horizontal="center" vertical="center" wrapText="1"/>
    </xf>
    <xf numFmtId="164" fontId="4" fillId="0" borderId="2" xfId="1" applyBorder="1" applyAlignment="1">
      <alignment vertical="center"/>
    </xf>
    <xf numFmtId="167" fontId="2" fillId="6" borderId="2" xfId="3" applyNumberFormat="1" applyFont="1" applyFill="1" applyBorder="1" applyAlignment="1">
      <alignment horizontal="center" vertical="center" wrapText="1"/>
    </xf>
    <xf numFmtId="164" fontId="2" fillId="6" borderId="2" xfId="3" applyNumberFormat="1" applyFont="1" applyFill="1" applyBorder="1" applyAlignment="1" applyProtection="1">
      <alignment horizontal="center" vertical="center" wrapText="1"/>
    </xf>
    <xf numFmtId="164" fontId="4" fillId="6" borderId="11" xfId="1" applyFill="1" applyBorder="1" applyAlignment="1" applyProtection="1">
      <alignment horizontal="center" vertical="center"/>
    </xf>
    <xf numFmtId="164" fontId="4" fillId="0" borderId="11" xfId="1" applyBorder="1" applyAlignment="1" applyProtection="1">
      <alignment horizontal="center" vertical="center"/>
    </xf>
    <xf numFmtId="164" fontId="3" fillId="0" borderId="11" xfId="1" applyFont="1" applyBorder="1" applyAlignment="1" applyProtection="1">
      <alignment horizontal="center" vertical="center"/>
    </xf>
    <xf numFmtId="0" fontId="2" fillId="0" borderId="2" xfId="3" applyNumberFormat="1" applyFont="1" applyBorder="1" applyAlignment="1">
      <alignment horizontal="left" vertical="center" wrapText="1"/>
    </xf>
    <xf numFmtId="0" fontId="1" fillId="3" borderId="2" xfId="3" applyNumberFormat="1" applyFont="1" applyFill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67" fontId="2" fillId="0" borderId="2" xfId="3" applyNumberFormat="1" applyFont="1" applyBorder="1" applyAlignment="1">
      <alignment horizontal="center" vertical="center" wrapText="1"/>
    </xf>
    <xf numFmtId="0" fontId="2" fillId="0" borderId="2" xfId="3" applyNumberFormat="1" applyFont="1" applyBorder="1" applyAlignment="1">
      <alignment horizontal="center" vertical="center" wrapText="1"/>
    </xf>
    <xf numFmtId="43" fontId="2" fillId="0" borderId="0" xfId="3" applyNumberFormat="1" applyFont="1"/>
    <xf numFmtId="0" fontId="2" fillId="0" borderId="11" xfId="3" applyNumberFormat="1" applyFont="1" applyBorder="1" applyAlignment="1">
      <alignment horizontal="center" vertical="center" wrapText="1"/>
    </xf>
    <xf numFmtId="43" fontId="4" fillId="0" borderId="11" xfId="7" applyBorder="1" applyProtection="1"/>
    <xf numFmtId="43" fontId="2" fillId="0" borderId="11" xfId="7" applyFont="1" applyBorder="1" applyAlignment="1" applyProtection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2" fillId="0" borderId="19" xfId="3" applyNumberFormat="1" applyFont="1" applyBorder="1" applyAlignment="1">
      <alignment horizontal="center" vertical="center" wrapText="1"/>
    </xf>
    <xf numFmtId="0" fontId="2" fillId="0" borderId="20" xfId="3" applyNumberFormat="1" applyFont="1" applyBorder="1" applyAlignment="1">
      <alignment horizontal="center" vertical="center" wrapText="1"/>
    </xf>
    <xf numFmtId="0" fontId="2" fillId="0" borderId="21" xfId="3" applyNumberFormat="1" applyFont="1" applyBorder="1" applyAlignment="1">
      <alignment horizontal="center" vertical="center" wrapText="1"/>
    </xf>
    <xf numFmtId="0" fontId="1" fillId="10" borderId="19" xfId="3" applyNumberFormat="1" applyFont="1" applyFill="1" applyBorder="1" applyAlignment="1">
      <alignment horizontal="center" vertical="center" wrapText="1"/>
    </xf>
    <xf numFmtId="0" fontId="1" fillId="10" borderId="20" xfId="3" applyNumberFormat="1" applyFont="1" applyFill="1" applyBorder="1" applyAlignment="1">
      <alignment horizontal="center" vertical="center" wrapText="1"/>
    </xf>
    <xf numFmtId="0" fontId="1" fillId="10" borderId="21" xfId="3" applyNumberFormat="1" applyFont="1" applyFill="1" applyBorder="1" applyAlignment="1">
      <alignment horizontal="center" vertical="center" wrapText="1"/>
    </xf>
    <xf numFmtId="0" fontId="1" fillId="2" borderId="11" xfId="3" applyNumberFormat="1" applyFont="1" applyFill="1" applyBorder="1" applyAlignment="1">
      <alignment horizontal="center" vertical="center"/>
    </xf>
    <xf numFmtId="0" fontId="1" fillId="0" borderId="6" xfId="3" applyNumberFormat="1" applyFont="1" applyBorder="1" applyAlignment="1">
      <alignment horizontal="center" vertical="center"/>
    </xf>
    <xf numFmtId="0" fontId="1" fillId="2" borderId="2" xfId="3" applyNumberFormat="1" applyFont="1" applyFill="1" applyBorder="1" applyAlignment="1">
      <alignment horizontal="center"/>
    </xf>
    <xf numFmtId="0" fontId="1" fillId="0" borderId="2" xfId="3" applyNumberFormat="1" applyFont="1" applyBorder="1" applyAlignment="1">
      <alignment horizontal="center"/>
    </xf>
    <xf numFmtId="0" fontId="2" fillId="0" borderId="2" xfId="3" applyNumberFormat="1" applyFont="1" applyBorder="1" applyAlignment="1">
      <alignment horizontal="center" vertical="center"/>
    </xf>
    <xf numFmtId="0" fontId="2" fillId="0" borderId="2" xfId="3" applyNumberFormat="1" applyFont="1" applyBorder="1" applyAlignment="1">
      <alignment horizontal="center" vertical="center" wrapText="1"/>
    </xf>
    <xf numFmtId="0" fontId="1" fillId="0" borderId="2" xfId="3" applyNumberFormat="1" applyFont="1" applyBorder="1" applyAlignment="1">
      <alignment horizontal="center" vertical="center"/>
    </xf>
    <xf numFmtId="0" fontId="1" fillId="3" borderId="11" xfId="3" applyNumberFormat="1" applyFont="1" applyFill="1" applyBorder="1" applyAlignment="1">
      <alignment horizontal="center" vertical="center" wrapText="1"/>
    </xf>
    <xf numFmtId="0" fontId="2" fillId="0" borderId="11" xfId="3" applyNumberFormat="1" applyFont="1" applyBorder="1" applyAlignment="1">
      <alignment horizontal="center" vertical="center" wrapText="1"/>
    </xf>
    <xf numFmtId="0" fontId="1" fillId="0" borderId="2" xfId="3" applyNumberFormat="1" applyFont="1" applyBorder="1" applyAlignment="1">
      <alignment horizontal="center" vertical="center" wrapText="1"/>
    </xf>
    <xf numFmtId="0" fontId="2" fillId="0" borderId="2" xfId="3" applyNumberFormat="1" applyFont="1" applyBorder="1" applyAlignment="1">
      <alignment horizontal="left" vertical="center" wrapText="1"/>
    </xf>
    <xf numFmtId="0" fontId="1" fillId="3" borderId="2" xfId="3" applyNumberFormat="1" applyFont="1" applyFill="1" applyBorder="1" applyAlignment="1">
      <alignment horizontal="center" vertical="center" wrapText="1"/>
    </xf>
    <xf numFmtId="0" fontId="2" fillId="0" borderId="8" xfId="3" applyNumberFormat="1" applyFont="1" applyBorder="1" applyAlignment="1">
      <alignment horizontal="left" vertical="center" wrapText="1"/>
    </xf>
    <xf numFmtId="0" fontId="2" fillId="0" borderId="4" xfId="3" applyNumberFormat="1" applyFont="1" applyBorder="1" applyAlignment="1">
      <alignment horizontal="left" vertical="center" wrapText="1"/>
    </xf>
    <xf numFmtId="0" fontId="2" fillId="0" borderId="8" xfId="3" applyNumberFormat="1" applyFont="1" applyBorder="1" applyAlignment="1">
      <alignment horizontal="center" vertical="center" wrapText="1"/>
    </xf>
    <xf numFmtId="0" fontId="2" fillId="0" borderId="9" xfId="3" applyNumberFormat="1" applyFont="1" applyBorder="1" applyAlignment="1">
      <alignment horizontal="center" vertical="center"/>
    </xf>
    <xf numFmtId="0" fontId="2" fillId="0" borderId="4" xfId="3" applyNumberFormat="1" applyFont="1" applyBorder="1" applyAlignment="1">
      <alignment horizontal="center" vertical="center"/>
    </xf>
    <xf numFmtId="0" fontId="2" fillId="0" borderId="8" xfId="3" applyNumberFormat="1" applyFont="1" applyBorder="1" applyAlignment="1">
      <alignment horizontal="center"/>
    </xf>
    <xf numFmtId="0" fontId="2" fillId="0" borderId="9" xfId="3" applyNumberFormat="1" applyFont="1" applyBorder="1" applyAlignment="1">
      <alignment horizontal="center"/>
    </xf>
    <xf numFmtId="0" fontId="2" fillId="0" borderId="4" xfId="3" applyNumberFormat="1" applyFont="1" applyBorder="1" applyAlignment="1">
      <alignment horizontal="center"/>
    </xf>
    <xf numFmtId="0" fontId="2" fillId="0" borderId="8" xfId="3" applyNumberFormat="1" applyFont="1" applyBorder="1" applyAlignment="1">
      <alignment horizontal="center" wrapText="1"/>
    </xf>
    <xf numFmtId="0" fontId="1" fillId="0" borderId="8" xfId="3" applyNumberFormat="1" applyFont="1" applyBorder="1" applyAlignment="1">
      <alignment horizontal="center" vertical="center" wrapText="1"/>
    </xf>
    <xf numFmtId="0" fontId="1" fillId="0" borderId="9" xfId="3" applyNumberFormat="1" applyFont="1" applyBorder="1" applyAlignment="1">
      <alignment horizontal="center" vertical="center"/>
    </xf>
    <xf numFmtId="0" fontId="1" fillId="0" borderId="4" xfId="3" applyNumberFormat="1" applyFont="1" applyBorder="1" applyAlignment="1">
      <alignment horizontal="center" vertical="center"/>
    </xf>
    <xf numFmtId="0" fontId="2" fillId="0" borderId="9" xfId="3" applyNumberFormat="1" applyFont="1" applyBorder="1" applyAlignment="1">
      <alignment horizontal="center" vertical="center" wrapText="1"/>
    </xf>
    <xf numFmtId="0" fontId="2" fillId="0" borderId="4" xfId="3" applyNumberFormat="1" applyFont="1" applyBorder="1" applyAlignment="1">
      <alignment horizontal="center" vertical="center" wrapText="1"/>
    </xf>
    <xf numFmtId="0" fontId="2" fillId="0" borderId="15" xfId="3" applyNumberFormat="1" applyFont="1" applyBorder="1" applyAlignment="1">
      <alignment horizontal="center" vertical="center" wrapText="1"/>
    </xf>
    <xf numFmtId="0" fontId="2" fillId="0" borderId="16" xfId="3" applyNumberFormat="1" applyFont="1" applyBorder="1" applyAlignment="1">
      <alignment horizontal="center" vertical="center" wrapText="1"/>
    </xf>
    <xf numFmtId="0" fontId="2" fillId="0" borderId="17" xfId="3" applyNumberFormat="1" applyFont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67" fontId="2" fillId="0" borderId="2" xfId="3" applyNumberFormat="1" applyFont="1" applyBorder="1" applyAlignment="1">
      <alignment horizontal="center" vertical="center" wrapText="1"/>
    </xf>
    <xf numFmtId="0" fontId="1" fillId="3" borderId="8" xfId="3" applyNumberFormat="1" applyFont="1" applyFill="1" applyBorder="1" applyAlignment="1">
      <alignment horizontal="center" vertical="center" wrapText="1"/>
    </xf>
    <xf numFmtId="0" fontId="1" fillId="3" borderId="9" xfId="3" applyNumberFormat="1" applyFont="1" applyFill="1" applyBorder="1" applyAlignment="1">
      <alignment horizontal="center" vertical="center" wrapText="1"/>
    </xf>
    <xf numFmtId="0" fontId="1" fillId="3" borderId="4" xfId="3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right" vertical="center" wrapText="1"/>
      <protection locked="0"/>
    </xf>
    <xf numFmtId="0" fontId="3" fillId="8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8">
    <cellStyle name="Moeda" xfId="1" builtinId="4"/>
    <cellStyle name="Moeda 2" xfId="5"/>
    <cellStyle name="Normal" xfId="0" builtinId="0"/>
    <cellStyle name="Porcentagem" xfId="2" builtinId="5"/>
    <cellStyle name="TableStyleLight1" xfId="6"/>
    <cellStyle name="Texto Explicativo" xfId="3" builtinId="53" customBuiltin="1"/>
    <cellStyle name="Vírgula" xfId="7" builtinId="3"/>
    <cellStyle name="Vírgula 2" xfId="4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BFBFBF"/>
      <rgbColor rgb="FFFF99CC"/>
      <rgbColor rgb="FFCC99FF"/>
      <rgbColor rgb="FFFFCCCC"/>
      <rgbColor rgb="FF3366FF"/>
      <rgbColor rgb="FF2BD27E"/>
      <rgbColor rgb="FF9BBB59"/>
      <rgbColor rgb="FFFFCC00"/>
      <rgbColor rgb="FFFF9900"/>
      <rgbColor rgb="FFFF6600"/>
      <rgbColor rgb="FF77933C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2:AMH17"/>
  <sheetViews>
    <sheetView showGridLines="0" tabSelected="1" zoomScale="130" zoomScaleNormal="130" zoomScalePageLayoutView="80" workbookViewId="0">
      <selection activeCell="E18" sqref="E18"/>
    </sheetView>
  </sheetViews>
  <sheetFormatPr defaultRowHeight="12.75" x14ac:dyDescent="0.2"/>
  <cols>
    <col min="1" max="1" width="9.140625" style="59"/>
    <col min="2" max="2" width="29.140625" style="59" customWidth="1"/>
    <col min="3" max="3" width="16.42578125" style="59" customWidth="1"/>
    <col min="4" max="4" width="13.28515625" style="50" customWidth="1"/>
    <col min="5" max="5" width="15" style="50" customWidth="1"/>
    <col min="6" max="7" width="14.28515625" style="50" hidden="1" customWidth="1"/>
    <col min="8" max="10" width="11.28515625" style="50" hidden="1" customWidth="1"/>
    <col min="11" max="13" width="0" style="50" hidden="1" customWidth="1"/>
    <col min="14" max="1022" width="9.140625" style="50"/>
  </cols>
  <sheetData>
    <row r="2" spans="1:1022" x14ac:dyDescent="0.2">
      <c r="A2" s="83" t="s">
        <v>156</v>
      </c>
      <c r="B2" s="83"/>
      <c r="C2" s="83"/>
      <c r="D2" s="83"/>
      <c r="E2" s="83"/>
    </row>
    <row r="4" spans="1:1022" ht="51" x14ac:dyDescent="0.2">
      <c r="A4" s="51" t="s">
        <v>157</v>
      </c>
      <c r="B4" s="52" t="s">
        <v>158</v>
      </c>
      <c r="C4" s="51" t="s">
        <v>201</v>
      </c>
      <c r="D4" s="51" t="s">
        <v>200</v>
      </c>
      <c r="E4" s="51" t="s">
        <v>202</v>
      </c>
    </row>
    <row r="5" spans="1:1022" x14ac:dyDescent="0.2">
      <c r="A5" s="73" t="s">
        <v>216</v>
      </c>
      <c r="B5" s="53" t="s">
        <v>170</v>
      </c>
      <c r="C5" s="74">
        <f>G13.1!D151</f>
        <v>5415.5261061767687</v>
      </c>
      <c r="D5" s="73">
        <v>4</v>
      </c>
      <c r="E5" s="75">
        <f>C5*D5+0.02</f>
        <v>21662.124424707075</v>
      </c>
      <c r="F5" s="54"/>
      <c r="G5" s="54"/>
      <c r="H5" s="72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 x14ac:dyDescent="0.2">
      <c r="A6" s="73" t="s">
        <v>215</v>
      </c>
      <c r="B6" s="53" t="s">
        <v>192</v>
      </c>
      <c r="C6" s="74">
        <f>G13.2!D151</f>
        <v>276.41625615763547</v>
      </c>
      <c r="D6" s="73">
        <v>32</v>
      </c>
      <c r="E6" s="75">
        <f>C6*D6+0.12</f>
        <v>8845.4401970443359</v>
      </c>
      <c r="F6" s="54"/>
      <c r="G6" s="54"/>
      <c r="H6" s="72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 x14ac:dyDescent="0.2">
      <c r="A7" s="73" t="s">
        <v>214</v>
      </c>
      <c r="B7" s="53" t="s">
        <v>193</v>
      </c>
      <c r="C7" s="74">
        <f>G13.3!D151</f>
        <v>111.66940339354133</v>
      </c>
      <c r="D7" s="73">
        <v>4</v>
      </c>
      <c r="E7" s="75">
        <f t="shared" ref="E5:E7" si="0">C7*D7</f>
        <v>446.67761357416532</v>
      </c>
      <c r="F7" s="54"/>
      <c r="G7" s="54"/>
      <c r="H7" s="72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</row>
    <row r="8" spans="1:1022" ht="15" customHeight="1" x14ac:dyDescent="0.2">
      <c r="A8" s="80" t="s">
        <v>159</v>
      </c>
      <c r="B8" s="81"/>
      <c r="C8" s="81"/>
      <c r="D8" s="82"/>
      <c r="E8" s="55">
        <f>SUM(E5:E7)</f>
        <v>30954.242235325575</v>
      </c>
      <c r="F8"/>
      <c r="G8"/>
      <c r="H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</row>
    <row r="9" spans="1:1022" ht="15" customHeight="1" x14ac:dyDescent="0.2">
      <c r="A9" s="80" t="s">
        <v>160</v>
      </c>
      <c r="B9" s="81"/>
      <c r="C9" s="81"/>
      <c r="D9" s="82"/>
      <c r="E9" s="55">
        <f>E8*12-0.03</f>
        <v>371450.8768239069</v>
      </c>
      <c r="F9"/>
      <c r="G9"/>
      <c r="H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</row>
    <row r="12" spans="1:1022" x14ac:dyDescent="0.2">
      <c r="A12" s="83" t="s">
        <v>161</v>
      </c>
      <c r="B12" s="83"/>
      <c r="C12" s="83"/>
      <c r="D12" s="83"/>
      <c r="E12" s="83"/>
      <c r="F12"/>
      <c r="G12"/>
      <c r="H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</row>
    <row r="14" spans="1:1022" ht="12.75" customHeight="1" x14ac:dyDescent="0.2">
      <c r="A14" s="51" t="s">
        <v>162</v>
      </c>
      <c r="B14" s="80" t="s">
        <v>163</v>
      </c>
      <c r="C14" s="81"/>
      <c r="D14" s="82"/>
      <c r="E14" s="51" t="s">
        <v>20</v>
      </c>
      <c r="F14"/>
      <c r="G14"/>
      <c r="H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</row>
    <row r="15" spans="1:1022" ht="12.75" customHeight="1" x14ac:dyDescent="0.2">
      <c r="A15" s="56" t="s">
        <v>21</v>
      </c>
      <c r="B15" s="77" t="s">
        <v>164</v>
      </c>
      <c r="C15" s="78"/>
      <c r="D15" s="79"/>
      <c r="E15" s="57">
        <v>12</v>
      </c>
      <c r="F15"/>
      <c r="G15"/>
      <c r="H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</row>
    <row r="16" spans="1:1022" ht="12.75" customHeight="1" x14ac:dyDescent="0.2">
      <c r="A16" s="56" t="s">
        <v>3</v>
      </c>
      <c r="B16" s="77" t="s">
        <v>165</v>
      </c>
      <c r="C16" s="78"/>
      <c r="D16" s="79"/>
      <c r="E16" s="58">
        <f>E8</f>
        <v>30954.242235325575</v>
      </c>
      <c r="F16"/>
      <c r="G16"/>
      <c r="H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</row>
    <row r="17" spans="1:1022" ht="12.75" customHeight="1" x14ac:dyDescent="0.2">
      <c r="A17" s="51" t="s">
        <v>5</v>
      </c>
      <c r="B17" s="80" t="s">
        <v>166</v>
      </c>
      <c r="C17" s="81"/>
      <c r="D17" s="82"/>
      <c r="E17" s="55">
        <f>E9</f>
        <v>371450.8768239069</v>
      </c>
      <c r="F17"/>
      <c r="G17"/>
      <c r="H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</row>
  </sheetData>
  <mergeCells count="8">
    <mergeCell ref="B16:D16"/>
    <mergeCell ref="B17:D17"/>
    <mergeCell ref="B14:D14"/>
    <mergeCell ref="A2:E2"/>
    <mergeCell ref="A12:E12"/>
    <mergeCell ref="A8:D8"/>
    <mergeCell ref="A9:D9"/>
    <mergeCell ref="B15:D15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/>
    <pageSetUpPr fitToPage="1"/>
  </sheetPr>
  <dimension ref="A1:AMK154"/>
  <sheetViews>
    <sheetView showGridLines="0" topLeftCell="A127" zoomScale="120" zoomScaleNormal="120" zoomScalePageLayoutView="80" workbookViewId="0">
      <selection activeCell="C137" sqref="C137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21"/>
  </cols>
  <sheetData>
    <row r="1" spans="1:5" x14ac:dyDescent="0.2">
      <c r="A1" s="84"/>
      <c r="B1" s="84"/>
      <c r="C1" s="84"/>
      <c r="D1" s="25"/>
    </row>
    <row r="2" spans="1:5" x14ac:dyDescent="0.2">
      <c r="A2" s="85" t="s">
        <v>0</v>
      </c>
      <c r="B2" s="85"/>
      <c r="C2" s="85"/>
      <c r="D2" s="85"/>
      <c r="E2" s="22"/>
    </row>
    <row r="3" spans="1:5" x14ac:dyDescent="0.2">
      <c r="A3" s="86"/>
      <c r="B3" s="86"/>
      <c r="C3" s="86"/>
      <c r="D3" s="86"/>
      <c r="E3" s="22"/>
    </row>
    <row r="4" spans="1:5" x14ac:dyDescent="0.2">
      <c r="A4" s="86" t="s">
        <v>170</v>
      </c>
      <c r="B4" s="86"/>
      <c r="C4" s="86"/>
      <c r="D4" s="86"/>
      <c r="E4" s="22"/>
    </row>
    <row r="5" spans="1:5" x14ac:dyDescent="0.2">
      <c r="A5" s="87"/>
      <c r="B5" s="87"/>
      <c r="C5" s="87"/>
      <c r="D5" s="87"/>
      <c r="E5" s="22"/>
    </row>
    <row r="6" spans="1:5" ht="12.75" customHeight="1" x14ac:dyDescent="0.2">
      <c r="A6" s="6" t="s">
        <v>217</v>
      </c>
      <c r="B6" s="88"/>
      <c r="C6" s="88"/>
      <c r="D6" s="88"/>
      <c r="E6" s="22"/>
    </row>
    <row r="7" spans="1:5" ht="12.75" customHeight="1" x14ac:dyDescent="0.2">
      <c r="A7" s="6" t="s">
        <v>218</v>
      </c>
      <c r="B7" s="92" t="s">
        <v>171</v>
      </c>
      <c r="C7" s="92"/>
      <c r="D7" s="92"/>
      <c r="E7" s="22"/>
    </row>
    <row r="8" spans="1:5" x14ac:dyDescent="0.2">
      <c r="A8" s="88"/>
      <c r="B8" s="88"/>
      <c r="C8" s="88"/>
      <c r="D8" s="88"/>
      <c r="E8" s="22"/>
    </row>
    <row r="9" spans="1:5" x14ac:dyDescent="0.2">
      <c r="A9" s="28" t="s">
        <v>219</v>
      </c>
      <c r="B9" s="29"/>
      <c r="C9" s="29"/>
      <c r="D9" s="30"/>
      <c r="E9" s="22"/>
    </row>
    <row r="10" spans="1:5" x14ac:dyDescent="0.2">
      <c r="A10" s="87"/>
      <c r="B10" s="87"/>
      <c r="C10" s="87"/>
      <c r="D10" s="87"/>
      <c r="E10" s="22"/>
    </row>
    <row r="11" spans="1:5" ht="13.5" customHeight="1" x14ac:dyDescent="0.2">
      <c r="A11" s="92" t="s">
        <v>1</v>
      </c>
      <c r="B11" s="92"/>
      <c r="C11" s="92"/>
      <c r="D11" s="92"/>
      <c r="E11" s="22"/>
    </row>
    <row r="12" spans="1:5" x14ac:dyDescent="0.2">
      <c r="A12" s="71" t="s">
        <v>21</v>
      </c>
      <c r="B12" s="88" t="s">
        <v>2</v>
      </c>
      <c r="C12" s="88"/>
      <c r="D12" s="71"/>
      <c r="E12" s="22"/>
    </row>
    <row r="13" spans="1:5" ht="12.75" customHeight="1" x14ac:dyDescent="0.2">
      <c r="A13" s="71" t="s">
        <v>3</v>
      </c>
      <c r="B13" s="88" t="s">
        <v>4</v>
      </c>
      <c r="C13" s="88"/>
      <c r="D13" s="71" t="s">
        <v>196</v>
      </c>
      <c r="E13" s="22"/>
    </row>
    <row r="14" spans="1:5" ht="12.75" customHeight="1" x14ac:dyDescent="0.2">
      <c r="A14" s="71" t="s">
        <v>5</v>
      </c>
      <c r="B14" s="88" t="s">
        <v>6</v>
      </c>
      <c r="C14" s="88"/>
      <c r="D14" s="71" t="s">
        <v>172</v>
      </c>
      <c r="E14" s="22"/>
    </row>
    <row r="15" spans="1:5" ht="12.75" customHeight="1" x14ac:dyDescent="0.2">
      <c r="A15" s="71" t="s">
        <v>7</v>
      </c>
      <c r="B15" s="88" t="s">
        <v>169</v>
      </c>
      <c r="C15" s="88"/>
      <c r="D15" s="71">
        <v>12</v>
      </c>
      <c r="E15" s="22"/>
    </row>
    <row r="16" spans="1:5" x14ac:dyDescent="0.2">
      <c r="A16" s="87"/>
      <c r="B16" s="87"/>
      <c r="C16" s="87"/>
      <c r="D16" s="87"/>
      <c r="E16" s="22"/>
    </row>
    <row r="17" spans="1:1025" x14ac:dyDescent="0.2">
      <c r="A17" s="89" t="s">
        <v>8</v>
      </c>
      <c r="B17" s="89"/>
      <c r="C17" s="89"/>
      <c r="D17" s="89"/>
      <c r="E17" s="22"/>
    </row>
    <row r="18" spans="1:1025" x14ac:dyDescent="0.2">
      <c r="A18" s="90" t="s">
        <v>9</v>
      </c>
      <c r="B18" s="90"/>
      <c r="C18" s="90"/>
      <c r="D18" s="90"/>
      <c r="E18" s="22"/>
      <c r="AMI18" s="21"/>
      <c r="AMJ18" s="21"/>
      <c r="AMK18" s="21"/>
    </row>
    <row r="19" spans="1:1025" x14ac:dyDescent="0.2">
      <c r="A19" s="91" t="s">
        <v>194</v>
      </c>
      <c r="B19" s="91"/>
      <c r="C19" s="91"/>
      <c r="D19" s="91"/>
      <c r="E19" s="22"/>
      <c r="AMI19" s="21"/>
      <c r="AMJ19" s="21"/>
      <c r="AMK19" s="21"/>
    </row>
    <row r="20" spans="1:1025" x14ac:dyDescent="0.2">
      <c r="A20" s="87"/>
      <c r="B20" s="87"/>
      <c r="C20" s="87"/>
      <c r="D20" s="87"/>
      <c r="E20" s="22"/>
    </row>
    <row r="21" spans="1:1025" x14ac:dyDescent="0.2">
      <c r="A21" s="89" t="s">
        <v>10</v>
      </c>
      <c r="B21" s="89"/>
      <c r="C21" s="89"/>
      <c r="D21" s="89"/>
      <c r="E21" s="22"/>
    </row>
    <row r="22" spans="1:1025" x14ac:dyDescent="0.2">
      <c r="A22" s="89" t="s">
        <v>11</v>
      </c>
      <c r="B22" s="89"/>
      <c r="C22" s="89"/>
      <c r="D22" s="89"/>
      <c r="E22" s="22"/>
    </row>
    <row r="23" spans="1:1025" ht="15.75" customHeight="1" x14ac:dyDescent="0.2">
      <c r="A23" s="94" t="s">
        <v>12</v>
      </c>
      <c r="B23" s="94"/>
      <c r="C23" s="94"/>
      <c r="D23" s="94"/>
      <c r="E23" s="22"/>
    </row>
    <row r="24" spans="1:1025" ht="23.65" customHeight="1" x14ac:dyDescent="0.2">
      <c r="A24" s="71">
        <v>1</v>
      </c>
      <c r="B24" s="93" t="s">
        <v>13</v>
      </c>
      <c r="C24" s="93"/>
      <c r="D24" s="71" t="str">
        <f>A19</f>
        <v>Motorista Categoria "D" 40 horas semanais</v>
      </c>
      <c r="E24" s="22"/>
    </row>
    <row r="25" spans="1:1025" ht="12.75" customHeight="1" x14ac:dyDescent="0.2">
      <c r="A25" s="71">
        <v>2</v>
      </c>
      <c r="B25" s="93" t="s">
        <v>14</v>
      </c>
      <c r="C25" s="93"/>
      <c r="D25" s="71" t="s">
        <v>173</v>
      </c>
      <c r="E25" s="22"/>
    </row>
    <row r="26" spans="1:1025" ht="12.75" customHeight="1" x14ac:dyDescent="0.2">
      <c r="A26" s="71">
        <v>2</v>
      </c>
      <c r="B26" s="93" t="s">
        <v>15</v>
      </c>
      <c r="C26" s="93"/>
      <c r="D26" s="63">
        <v>1966.01</v>
      </c>
      <c r="E26" s="22"/>
    </row>
    <row r="27" spans="1:1025" ht="23.65" customHeight="1" x14ac:dyDescent="0.2">
      <c r="A27" s="71">
        <v>3</v>
      </c>
      <c r="B27" s="93" t="s">
        <v>16</v>
      </c>
      <c r="C27" s="93"/>
      <c r="D27" s="71" t="str">
        <f>A4</f>
        <v>MOTORISTA</v>
      </c>
      <c r="E27" s="22"/>
    </row>
    <row r="28" spans="1:1025" ht="12.75" customHeight="1" x14ac:dyDescent="0.2">
      <c r="A28" s="71">
        <v>4</v>
      </c>
      <c r="B28" s="93" t="s">
        <v>17</v>
      </c>
      <c r="C28" s="93"/>
      <c r="D28" s="31">
        <v>43466</v>
      </c>
      <c r="E28" s="22"/>
    </row>
    <row r="29" spans="1:1025" x14ac:dyDescent="0.2">
      <c r="A29" s="87"/>
      <c r="B29" s="87"/>
      <c r="C29" s="87"/>
      <c r="D29" s="87"/>
      <c r="E29" s="22"/>
    </row>
    <row r="30" spans="1:1025" x14ac:dyDescent="0.2">
      <c r="A30" s="89" t="s">
        <v>18</v>
      </c>
      <c r="B30" s="89"/>
      <c r="C30" s="89"/>
      <c r="D30" s="89"/>
      <c r="E30" s="22"/>
    </row>
    <row r="31" spans="1:1025" ht="12.75" customHeight="1" x14ac:dyDescent="0.2">
      <c r="A31" s="68">
        <v>1</v>
      </c>
      <c r="B31" s="94" t="s">
        <v>19</v>
      </c>
      <c r="C31" s="94"/>
      <c r="D31" s="68" t="s">
        <v>20</v>
      </c>
      <c r="E31" s="22"/>
    </row>
    <row r="32" spans="1:1025" ht="12.75" customHeight="1" x14ac:dyDescent="0.2">
      <c r="A32" s="71" t="s">
        <v>21</v>
      </c>
      <c r="B32" s="93" t="s">
        <v>22</v>
      </c>
      <c r="C32" s="93"/>
      <c r="D32" s="62">
        <f>(1966.01/44)*40</f>
        <v>1787.2818181818182</v>
      </c>
      <c r="E32" s="22"/>
    </row>
    <row r="33" spans="1:6" ht="12.75" customHeight="1" x14ac:dyDescent="0.2">
      <c r="A33" s="71" t="s">
        <v>3</v>
      </c>
      <c r="B33" s="93" t="s">
        <v>150</v>
      </c>
      <c r="C33" s="93"/>
      <c r="D33" s="70">
        <v>0</v>
      </c>
      <c r="E33" s="22"/>
    </row>
    <row r="34" spans="1:6" ht="18" customHeight="1" x14ac:dyDescent="0.2">
      <c r="A34" s="71" t="s">
        <v>5</v>
      </c>
      <c r="B34" s="93" t="s">
        <v>151</v>
      </c>
      <c r="C34" s="93"/>
      <c r="D34" s="70">
        <v>0</v>
      </c>
      <c r="E34" s="22"/>
      <c r="F34" s="2"/>
    </row>
    <row r="35" spans="1:6" ht="36.75" customHeight="1" x14ac:dyDescent="0.2">
      <c r="A35" s="71" t="s">
        <v>7</v>
      </c>
      <c r="B35" s="93" t="s">
        <v>114</v>
      </c>
      <c r="C35" s="93"/>
      <c r="D35" s="70">
        <v>0</v>
      </c>
      <c r="E35" s="22"/>
      <c r="F35" s="3"/>
    </row>
    <row r="36" spans="1:6" ht="24.75" customHeight="1" x14ac:dyDescent="0.2">
      <c r="A36" s="71" t="s">
        <v>23</v>
      </c>
      <c r="B36" s="95" t="s">
        <v>113</v>
      </c>
      <c r="C36" s="96"/>
      <c r="D36" s="70">
        <v>0</v>
      </c>
      <c r="E36" s="22"/>
      <c r="F36" s="3"/>
    </row>
    <row r="37" spans="1:6" ht="32.25" customHeight="1" x14ac:dyDescent="0.2">
      <c r="A37" s="71" t="s">
        <v>24</v>
      </c>
      <c r="B37" s="95" t="s">
        <v>110</v>
      </c>
      <c r="C37" s="96"/>
      <c r="D37" s="70">
        <v>0</v>
      </c>
      <c r="E37" s="22"/>
      <c r="F37" s="3"/>
    </row>
    <row r="38" spans="1:6" ht="26.25" customHeight="1" x14ac:dyDescent="0.2">
      <c r="A38" s="71" t="s">
        <v>25</v>
      </c>
      <c r="B38" s="95" t="s">
        <v>111</v>
      </c>
      <c r="C38" s="96"/>
      <c r="D38" s="70">
        <v>0</v>
      </c>
      <c r="E38" s="22"/>
      <c r="F38" s="3"/>
    </row>
    <row r="39" spans="1:6" x14ac:dyDescent="0.2">
      <c r="A39" s="71" t="s">
        <v>26</v>
      </c>
      <c r="B39" s="93" t="s">
        <v>174</v>
      </c>
      <c r="C39" s="93"/>
      <c r="D39" s="62">
        <f>29.74%*D32</f>
        <v>531.53761272727274</v>
      </c>
      <c r="E39" s="22"/>
      <c r="F39" s="3"/>
    </row>
    <row r="40" spans="1:6" x14ac:dyDescent="0.2">
      <c r="A40" s="71" t="s">
        <v>27</v>
      </c>
      <c r="B40" s="93" t="s">
        <v>112</v>
      </c>
      <c r="C40" s="93"/>
      <c r="D40" s="62">
        <f>(61.94/44)*40</f>
        <v>56.309090909090912</v>
      </c>
      <c r="E40" s="22"/>
      <c r="F40" s="3"/>
    </row>
    <row r="41" spans="1:6" ht="12.75" customHeight="1" x14ac:dyDescent="0.2">
      <c r="A41" s="32"/>
      <c r="B41" s="94" t="s">
        <v>99</v>
      </c>
      <c r="C41" s="94"/>
      <c r="D41" s="33">
        <f>SUM(D32:D40)</f>
        <v>2375.128521818182</v>
      </c>
      <c r="E41" s="22"/>
      <c r="F41" s="3"/>
    </row>
    <row r="42" spans="1:6" x14ac:dyDescent="0.2">
      <c r="A42" s="97" t="s">
        <v>142</v>
      </c>
      <c r="B42" s="98"/>
      <c r="C42" s="98"/>
      <c r="D42" s="99"/>
      <c r="E42" s="22"/>
    </row>
    <row r="43" spans="1:6" ht="12.75" customHeight="1" x14ac:dyDescent="0.2">
      <c r="A43" s="86" t="s">
        <v>28</v>
      </c>
      <c r="B43" s="86"/>
      <c r="C43" s="86"/>
      <c r="D43" s="86"/>
      <c r="E43" s="22"/>
    </row>
    <row r="44" spans="1:6" x14ac:dyDescent="0.2">
      <c r="A44" s="86" t="s">
        <v>124</v>
      </c>
      <c r="B44" s="86"/>
      <c r="C44" s="86"/>
      <c r="D44" s="86"/>
      <c r="E44" s="22"/>
    </row>
    <row r="45" spans="1:6" x14ac:dyDescent="0.2">
      <c r="A45" s="68" t="s">
        <v>29</v>
      </c>
      <c r="B45" s="94" t="s">
        <v>30</v>
      </c>
      <c r="C45" s="94"/>
      <c r="D45" s="68" t="s">
        <v>20</v>
      </c>
      <c r="E45" s="22"/>
    </row>
    <row r="46" spans="1:6" ht="25.5" x14ac:dyDescent="0.2">
      <c r="A46" s="71" t="s">
        <v>21</v>
      </c>
      <c r="B46" s="6" t="s">
        <v>115</v>
      </c>
      <c r="C46" s="34" t="s">
        <v>31</v>
      </c>
      <c r="D46" s="70">
        <f>D41*0.0833</f>
        <v>197.84820586745457</v>
      </c>
      <c r="E46" s="22"/>
    </row>
    <row r="47" spans="1:6" ht="25.5" x14ac:dyDescent="0.2">
      <c r="A47" s="71" t="s">
        <v>3</v>
      </c>
      <c r="B47" s="6" t="s">
        <v>116</v>
      </c>
      <c r="C47" s="34" t="s">
        <v>31</v>
      </c>
      <c r="D47" s="70">
        <f>D41*0.0278</f>
        <v>66.028572906545449</v>
      </c>
      <c r="E47" s="22"/>
    </row>
    <row r="48" spans="1:6" x14ac:dyDescent="0.2">
      <c r="A48" s="92" t="s">
        <v>32</v>
      </c>
      <c r="B48" s="92"/>
      <c r="C48" s="92"/>
      <c r="D48" s="35">
        <f>SUM(D46:D47)</f>
        <v>263.876778774</v>
      </c>
      <c r="E48" s="22"/>
    </row>
    <row r="49" spans="1:5" ht="25.5" x14ac:dyDescent="0.2">
      <c r="A49" s="71" t="s">
        <v>5</v>
      </c>
      <c r="B49" s="6" t="s">
        <v>125</v>
      </c>
      <c r="C49" s="34" t="s">
        <v>31</v>
      </c>
      <c r="D49" s="70">
        <f>(D46+D47)*C62</f>
        <v>93.14850290722201</v>
      </c>
      <c r="E49" s="22"/>
    </row>
    <row r="50" spans="1:5" ht="12.75" customHeight="1" x14ac:dyDescent="0.2">
      <c r="A50" s="94" t="s">
        <v>126</v>
      </c>
      <c r="B50" s="94"/>
      <c r="C50" s="94"/>
      <c r="D50" s="33">
        <f>D48+D49</f>
        <v>357.025281681222</v>
      </c>
      <c r="E50" s="22"/>
    </row>
    <row r="51" spans="1:5" ht="36" customHeight="1" x14ac:dyDescent="0.2">
      <c r="A51" s="103" t="s">
        <v>141</v>
      </c>
      <c r="B51" s="101"/>
      <c r="C51" s="101"/>
      <c r="D51" s="102"/>
      <c r="E51" s="22"/>
    </row>
    <row r="52" spans="1:5" ht="12.75" customHeight="1" x14ac:dyDescent="0.2">
      <c r="A52" s="89" t="s">
        <v>33</v>
      </c>
      <c r="B52" s="89"/>
      <c r="C52" s="89"/>
      <c r="D52" s="89"/>
      <c r="E52" s="22"/>
    </row>
    <row r="53" spans="1:5" x14ac:dyDescent="0.2">
      <c r="A53" s="68" t="s">
        <v>34</v>
      </c>
      <c r="B53" s="36" t="s">
        <v>35</v>
      </c>
      <c r="C53" s="68" t="s">
        <v>36</v>
      </c>
      <c r="D53" s="68" t="s">
        <v>20</v>
      </c>
      <c r="E53" s="22"/>
    </row>
    <row r="54" spans="1:5" x14ac:dyDescent="0.2">
      <c r="A54" s="71" t="s">
        <v>21</v>
      </c>
      <c r="B54" s="6" t="s">
        <v>127</v>
      </c>
      <c r="C54" s="37">
        <v>0.2</v>
      </c>
      <c r="D54" s="70">
        <f t="shared" ref="D54:D61" si="0">C54*$D$41</f>
        <v>475.02570436363641</v>
      </c>
      <c r="E54" s="22" t="s">
        <v>37</v>
      </c>
    </row>
    <row r="55" spans="1:5" x14ac:dyDescent="0.2">
      <c r="A55" s="71" t="s">
        <v>3</v>
      </c>
      <c r="B55" s="6" t="s">
        <v>131</v>
      </c>
      <c r="C55" s="38">
        <v>2.5000000000000001E-2</v>
      </c>
      <c r="D55" s="70">
        <f t="shared" si="0"/>
        <v>59.378213045454551</v>
      </c>
      <c r="E55" s="22"/>
    </row>
    <row r="56" spans="1:5" x14ac:dyDescent="0.2">
      <c r="A56" s="71" t="s">
        <v>5</v>
      </c>
      <c r="B56" s="6" t="s">
        <v>134</v>
      </c>
      <c r="C56" s="37">
        <v>1.4999999999999999E-2</v>
      </c>
      <c r="D56" s="70">
        <f>C56*$D$41</f>
        <v>35.626927827272731</v>
      </c>
      <c r="E56" s="22" t="s">
        <v>37</v>
      </c>
    </row>
    <row r="57" spans="1:5" x14ac:dyDescent="0.2">
      <c r="A57" s="71" t="s">
        <v>7</v>
      </c>
      <c r="B57" s="6" t="s">
        <v>128</v>
      </c>
      <c r="C57" s="38">
        <v>1.4999999999999999E-2</v>
      </c>
      <c r="D57" s="70">
        <f t="shared" si="0"/>
        <v>35.626927827272731</v>
      </c>
      <c r="E57" s="22"/>
    </row>
    <row r="58" spans="1:5" x14ac:dyDescent="0.2">
      <c r="A58" s="71" t="s">
        <v>23</v>
      </c>
      <c r="B58" s="6" t="s">
        <v>129</v>
      </c>
      <c r="C58" s="38">
        <v>0.01</v>
      </c>
      <c r="D58" s="70">
        <f t="shared" si="0"/>
        <v>23.75128521818182</v>
      </c>
      <c r="E58" s="22"/>
    </row>
    <row r="59" spans="1:5" x14ac:dyDescent="0.2">
      <c r="A59" s="71" t="s">
        <v>24</v>
      </c>
      <c r="B59" s="6" t="s">
        <v>133</v>
      </c>
      <c r="C59" s="38">
        <v>6.0000000000000001E-3</v>
      </c>
      <c r="D59" s="70">
        <f t="shared" si="0"/>
        <v>14.250771130909092</v>
      </c>
      <c r="E59" s="22"/>
    </row>
    <row r="60" spans="1:5" x14ac:dyDescent="0.2">
      <c r="A60" s="71" t="s">
        <v>25</v>
      </c>
      <c r="B60" s="6" t="s">
        <v>130</v>
      </c>
      <c r="C60" s="38">
        <v>2E-3</v>
      </c>
      <c r="D60" s="70">
        <f t="shared" si="0"/>
        <v>4.7502570436363643</v>
      </c>
      <c r="E60" s="22"/>
    </row>
    <row r="61" spans="1:5" x14ac:dyDescent="0.2">
      <c r="A61" s="71" t="s">
        <v>26</v>
      </c>
      <c r="B61" s="6" t="s">
        <v>132</v>
      </c>
      <c r="C61" s="37">
        <v>0.08</v>
      </c>
      <c r="D61" s="70">
        <f t="shared" si="0"/>
        <v>190.01028174545456</v>
      </c>
      <c r="E61" s="22" t="s">
        <v>37</v>
      </c>
    </row>
    <row r="62" spans="1:5" ht="25.5" x14ac:dyDescent="0.2">
      <c r="A62" s="32"/>
      <c r="B62" s="36" t="s">
        <v>38</v>
      </c>
      <c r="C62" s="39">
        <f>SUM(C54:C61)</f>
        <v>0.35300000000000004</v>
      </c>
      <c r="D62" s="33">
        <f>SUM(D54:D61)</f>
        <v>838.42036820181829</v>
      </c>
      <c r="E62" s="22"/>
    </row>
    <row r="63" spans="1:5" x14ac:dyDescent="0.2">
      <c r="A63" s="100"/>
      <c r="B63" s="101"/>
      <c r="C63" s="101"/>
      <c r="D63" s="102"/>
      <c r="E63" s="22"/>
    </row>
    <row r="64" spans="1:5" x14ac:dyDescent="0.2">
      <c r="A64" s="86" t="s">
        <v>39</v>
      </c>
      <c r="B64" s="86"/>
      <c r="C64" s="86"/>
      <c r="D64" s="86"/>
      <c r="E64" s="22"/>
    </row>
    <row r="65" spans="1:5" x14ac:dyDescent="0.2">
      <c r="A65" s="68" t="s">
        <v>29</v>
      </c>
      <c r="B65" s="94" t="s">
        <v>40</v>
      </c>
      <c r="C65" s="94"/>
      <c r="D65" s="68" t="s">
        <v>20</v>
      </c>
      <c r="E65" s="22"/>
    </row>
    <row r="66" spans="1:5" x14ac:dyDescent="0.2">
      <c r="A66" s="71" t="s">
        <v>21</v>
      </c>
      <c r="B66" s="93" t="s">
        <v>195</v>
      </c>
      <c r="C66" s="93"/>
      <c r="D66" s="60">
        <f>4.1*2*21.01-(D32*0.06)</f>
        <v>65.045090909090931</v>
      </c>
      <c r="E66" s="22"/>
    </row>
    <row r="67" spans="1:5" ht="16.5" customHeight="1" x14ac:dyDescent="0.2">
      <c r="A67" s="71" t="s">
        <v>3</v>
      </c>
      <c r="B67" s="93" t="s">
        <v>100</v>
      </c>
      <c r="C67" s="93"/>
      <c r="D67" s="62">
        <f>500-(5%*500)</f>
        <v>475</v>
      </c>
      <c r="E67" s="22"/>
    </row>
    <row r="68" spans="1:5" ht="24" customHeight="1" x14ac:dyDescent="0.2">
      <c r="A68" s="71" t="s">
        <v>5</v>
      </c>
      <c r="B68" s="93" t="s">
        <v>108</v>
      </c>
      <c r="C68" s="93"/>
      <c r="D68" s="62">
        <v>0</v>
      </c>
      <c r="E68" s="23"/>
    </row>
    <row r="69" spans="1:5" ht="16.5" customHeight="1" x14ac:dyDescent="0.2">
      <c r="A69" s="71" t="s">
        <v>7</v>
      </c>
      <c r="B69" s="93" t="s">
        <v>101</v>
      </c>
      <c r="C69" s="93"/>
      <c r="D69" s="62">
        <v>0</v>
      </c>
      <c r="E69" s="42"/>
    </row>
    <row r="70" spans="1:5" ht="27.6" customHeight="1" x14ac:dyDescent="0.2">
      <c r="A70" s="71" t="s">
        <v>23</v>
      </c>
      <c r="B70" s="93" t="s">
        <v>109</v>
      </c>
      <c r="C70" s="93"/>
      <c r="D70" s="62">
        <v>60</v>
      </c>
      <c r="E70" s="24"/>
    </row>
    <row r="71" spans="1:5" ht="16.5" customHeight="1" x14ac:dyDescent="0.2">
      <c r="A71" s="71" t="s">
        <v>24</v>
      </c>
      <c r="B71" s="93" t="s">
        <v>175</v>
      </c>
      <c r="C71" s="93"/>
      <c r="D71" s="62">
        <f>'VALE GÁS'!G8/12</f>
        <v>47.37</v>
      </c>
      <c r="E71" s="22"/>
    </row>
    <row r="72" spans="1:5" ht="16.5" customHeight="1" x14ac:dyDescent="0.2">
      <c r="A72" s="71" t="s">
        <v>25</v>
      </c>
      <c r="B72" s="93" t="s">
        <v>102</v>
      </c>
      <c r="C72" s="93"/>
      <c r="D72" s="70">
        <v>0</v>
      </c>
      <c r="E72" s="22"/>
    </row>
    <row r="73" spans="1:5" ht="16.5" customHeight="1" x14ac:dyDescent="0.2">
      <c r="A73" s="94" t="s">
        <v>41</v>
      </c>
      <c r="B73" s="94"/>
      <c r="C73" s="94"/>
      <c r="D73" s="33">
        <f>SUM(D66:D72)</f>
        <v>647.41509090909096</v>
      </c>
      <c r="E73" s="22"/>
    </row>
    <row r="74" spans="1:5" ht="39.75" customHeight="1" x14ac:dyDescent="0.2">
      <c r="A74" s="103" t="s">
        <v>143</v>
      </c>
      <c r="B74" s="101"/>
      <c r="C74" s="101"/>
      <c r="D74" s="102"/>
      <c r="E74" s="22"/>
    </row>
    <row r="75" spans="1:5" ht="16.5" customHeight="1" x14ac:dyDescent="0.2">
      <c r="A75" s="86" t="s">
        <v>42</v>
      </c>
      <c r="B75" s="86"/>
      <c r="C75" s="86"/>
      <c r="D75" s="86"/>
      <c r="E75" s="22"/>
    </row>
    <row r="76" spans="1:5" x14ac:dyDescent="0.2">
      <c r="A76" s="68">
        <v>2</v>
      </c>
      <c r="B76" s="94" t="s">
        <v>43</v>
      </c>
      <c r="C76" s="94"/>
      <c r="D76" s="68" t="s">
        <v>20</v>
      </c>
      <c r="E76" s="22"/>
    </row>
    <row r="77" spans="1:5" x14ac:dyDescent="0.2">
      <c r="A77" s="71" t="s">
        <v>29</v>
      </c>
      <c r="B77" s="93" t="s">
        <v>30</v>
      </c>
      <c r="C77" s="93"/>
      <c r="D77" s="70">
        <f>D50</f>
        <v>357.025281681222</v>
      </c>
      <c r="E77" s="22"/>
    </row>
    <row r="78" spans="1:5" ht="16.5" customHeight="1" x14ac:dyDescent="0.2">
      <c r="A78" s="71" t="s">
        <v>34</v>
      </c>
      <c r="B78" s="93" t="s">
        <v>35</v>
      </c>
      <c r="C78" s="93"/>
      <c r="D78" s="70">
        <f>D62</f>
        <v>838.42036820181829</v>
      </c>
      <c r="E78" s="22"/>
    </row>
    <row r="79" spans="1:5" ht="16.5" customHeight="1" x14ac:dyDescent="0.2">
      <c r="A79" s="71" t="s">
        <v>44</v>
      </c>
      <c r="B79" s="93" t="s">
        <v>40</v>
      </c>
      <c r="C79" s="93"/>
      <c r="D79" s="70">
        <f>D73</f>
        <v>647.41509090909096</v>
      </c>
      <c r="E79" s="22"/>
    </row>
    <row r="80" spans="1:5" ht="16.5" customHeight="1" x14ac:dyDescent="0.2">
      <c r="A80" s="94" t="s">
        <v>45</v>
      </c>
      <c r="B80" s="94"/>
      <c r="C80" s="94"/>
      <c r="D80" s="33">
        <f>SUM(D77:D79)</f>
        <v>1842.8607407921313</v>
      </c>
      <c r="E80" s="22"/>
    </row>
    <row r="81" spans="1:5" x14ac:dyDescent="0.2">
      <c r="A81" s="100"/>
      <c r="B81" s="101"/>
      <c r="C81" s="101"/>
      <c r="D81" s="102"/>
      <c r="E81" s="22"/>
    </row>
    <row r="82" spans="1:5" ht="16.5" customHeight="1" x14ac:dyDescent="0.2">
      <c r="A82" s="86" t="s">
        <v>46</v>
      </c>
      <c r="B82" s="86"/>
      <c r="C82" s="86"/>
      <c r="D82" s="86"/>
      <c r="E82" s="22"/>
    </row>
    <row r="83" spans="1:5" x14ac:dyDescent="0.2">
      <c r="A83" s="68">
        <v>3</v>
      </c>
      <c r="B83" s="94" t="s">
        <v>47</v>
      </c>
      <c r="C83" s="94"/>
      <c r="D83" s="68" t="s">
        <v>20</v>
      </c>
      <c r="E83" s="22"/>
    </row>
    <row r="84" spans="1:5" ht="66.75" customHeight="1" x14ac:dyDescent="0.2">
      <c r="A84" s="71" t="s">
        <v>21</v>
      </c>
      <c r="B84" s="93" t="s">
        <v>153</v>
      </c>
      <c r="C84" s="93"/>
      <c r="D84" s="70">
        <f>ROUND((($D$41/12)+($D$46/12)+($D$41/12/12)+($D$47/12))*(30/30)*0.05,2)</f>
        <v>11.82</v>
      </c>
      <c r="E84" s="22"/>
    </row>
    <row r="85" spans="1:5" ht="26.25" customHeight="1" x14ac:dyDescent="0.2">
      <c r="A85" s="71" t="s">
        <v>3</v>
      </c>
      <c r="B85" s="93" t="s">
        <v>117</v>
      </c>
      <c r="C85" s="93"/>
      <c r="D85" s="70">
        <f>(D84*C61)</f>
        <v>0.9456</v>
      </c>
      <c r="E85" s="22"/>
    </row>
    <row r="86" spans="1:5" ht="25.5" x14ac:dyDescent="0.2">
      <c r="A86" s="71" t="s">
        <v>5</v>
      </c>
      <c r="B86" s="67" t="s">
        <v>118</v>
      </c>
      <c r="C86" s="34" t="s">
        <v>31</v>
      </c>
      <c r="D86" s="70">
        <f>ROUND(0.08*0.5*($D$41+$D$46+$D$47+$D$97)*0.05,2)</f>
        <v>5.75</v>
      </c>
      <c r="E86" s="22"/>
    </row>
    <row r="87" spans="1:5" ht="26.25" customHeight="1" x14ac:dyDescent="0.2">
      <c r="A87" s="71" t="s">
        <v>7</v>
      </c>
      <c r="B87" s="93" t="s">
        <v>154</v>
      </c>
      <c r="C87" s="93"/>
      <c r="D87" s="70">
        <f>D41*0.0194</f>
        <v>46.077493323272734</v>
      </c>
      <c r="E87" s="22"/>
    </row>
    <row r="88" spans="1:5" ht="30.75" customHeight="1" x14ac:dyDescent="0.2">
      <c r="A88" s="71" t="s">
        <v>23</v>
      </c>
      <c r="B88" s="93" t="s">
        <v>119</v>
      </c>
      <c r="C88" s="93"/>
      <c r="D88" s="70">
        <f>D87*C62</f>
        <v>16.265355143115276</v>
      </c>
      <c r="E88" s="22"/>
    </row>
    <row r="89" spans="1:5" ht="30.75" customHeight="1" x14ac:dyDescent="0.2">
      <c r="A89" s="71" t="s">
        <v>24</v>
      </c>
      <c r="B89" s="67" t="s">
        <v>152</v>
      </c>
      <c r="C89" s="34" t="s">
        <v>31</v>
      </c>
      <c r="D89" s="70">
        <f>ROUND(0.08*0.5*($D$41+$D$46+$D$47+$D$97)*1,2)</f>
        <v>115.01</v>
      </c>
      <c r="E89" s="22"/>
    </row>
    <row r="90" spans="1:5" x14ac:dyDescent="0.2">
      <c r="A90" s="94" t="s">
        <v>48</v>
      </c>
      <c r="B90" s="94"/>
      <c r="C90" s="94"/>
      <c r="D90" s="33">
        <f>SUM(D84+D85+D86+D87+D88+D89)</f>
        <v>195.86844846638803</v>
      </c>
      <c r="E90" s="22"/>
    </row>
    <row r="91" spans="1:5" x14ac:dyDescent="0.2">
      <c r="A91" s="100"/>
      <c r="B91" s="101"/>
      <c r="C91" s="101"/>
      <c r="D91" s="102"/>
      <c r="E91" s="22"/>
    </row>
    <row r="92" spans="1:5" ht="16.5" customHeight="1" x14ac:dyDescent="0.2">
      <c r="A92" s="86" t="s">
        <v>49</v>
      </c>
      <c r="B92" s="86"/>
      <c r="C92" s="86"/>
      <c r="D92" s="86"/>
      <c r="E92" s="22"/>
    </row>
    <row r="93" spans="1:5" ht="39.75" customHeight="1" x14ac:dyDescent="0.2">
      <c r="A93" s="103" t="s">
        <v>144</v>
      </c>
      <c r="B93" s="101"/>
      <c r="C93" s="101"/>
      <c r="D93" s="102"/>
      <c r="E93" s="22"/>
    </row>
    <row r="94" spans="1:5" ht="41.25" customHeight="1" x14ac:dyDescent="0.2">
      <c r="A94" s="104" t="s">
        <v>136</v>
      </c>
      <c r="B94" s="105"/>
      <c r="C94" s="106"/>
      <c r="D94" s="48">
        <f>ROUND(D41/12,2)+D41+D46+D47</f>
        <v>2836.9353005921816</v>
      </c>
      <c r="E94" s="22"/>
    </row>
    <row r="95" spans="1:5" x14ac:dyDescent="0.2">
      <c r="A95" s="89" t="s">
        <v>50</v>
      </c>
      <c r="B95" s="89"/>
      <c r="C95" s="89"/>
      <c r="D95" s="89"/>
      <c r="E95" s="22"/>
    </row>
    <row r="96" spans="1:5" x14ac:dyDescent="0.2">
      <c r="A96" s="68" t="s">
        <v>51</v>
      </c>
      <c r="B96" s="94" t="s">
        <v>52</v>
      </c>
      <c r="C96" s="94"/>
      <c r="D96" s="68" t="s">
        <v>20</v>
      </c>
      <c r="E96" s="22"/>
    </row>
    <row r="97" spans="1:5" x14ac:dyDescent="0.2">
      <c r="A97" s="71" t="s">
        <v>21</v>
      </c>
      <c r="B97" s="93" t="s">
        <v>149</v>
      </c>
      <c r="C97" s="93"/>
      <c r="D97" s="70">
        <f>D94*0.0833</f>
        <v>236.31671053932874</v>
      </c>
      <c r="E97" s="22"/>
    </row>
    <row r="98" spans="1:5" ht="16.5" customHeight="1" x14ac:dyDescent="0.2">
      <c r="A98" s="71" t="s">
        <v>3</v>
      </c>
      <c r="B98" s="93" t="s">
        <v>137</v>
      </c>
      <c r="C98" s="93"/>
      <c r="D98" s="70">
        <f>($D$94/30/12)*1</f>
        <v>7.880375834978282</v>
      </c>
      <c r="E98" s="22"/>
    </row>
    <row r="99" spans="1:5" ht="16.5" customHeight="1" x14ac:dyDescent="0.2">
      <c r="A99" s="71" t="s">
        <v>5</v>
      </c>
      <c r="B99" s="93" t="s">
        <v>138</v>
      </c>
      <c r="C99" s="93"/>
      <c r="D99" s="70">
        <f>(($D$94/30/12)*5)*0.015</f>
        <v>0.59102818762337117</v>
      </c>
      <c r="E99" s="22"/>
    </row>
    <row r="100" spans="1:5" ht="16.5" customHeight="1" x14ac:dyDescent="0.2">
      <c r="A100" s="71" t="s">
        <v>7</v>
      </c>
      <c r="B100" s="93" t="s">
        <v>139</v>
      </c>
      <c r="C100" s="93"/>
      <c r="D100" s="70">
        <f>(($D$94/30/12)*30)*0.08</f>
        <v>18.912902003947877</v>
      </c>
      <c r="E100" s="22"/>
    </row>
    <row r="101" spans="1:5" ht="16.5" customHeight="1" x14ac:dyDescent="0.2">
      <c r="A101" s="71" t="s">
        <v>23</v>
      </c>
      <c r="B101" s="93" t="s">
        <v>140</v>
      </c>
      <c r="C101" s="93"/>
      <c r="D101" s="70">
        <f>(($D$94/30/12)*5)*0.4</f>
        <v>15.760751669956566</v>
      </c>
      <c r="E101" s="22"/>
    </row>
    <row r="102" spans="1:5" ht="24.75" customHeight="1" x14ac:dyDescent="0.2">
      <c r="A102" s="71" t="s">
        <v>24</v>
      </c>
      <c r="B102" s="93" t="s">
        <v>120</v>
      </c>
      <c r="C102" s="93"/>
      <c r="D102" s="62">
        <f>(D97+D98+D99+D100+D101)*C62</f>
        <v>98.650004187249706</v>
      </c>
      <c r="E102" s="22"/>
    </row>
    <row r="103" spans="1:5" ht="41.25" customHeight="1" x14ac:dyDescent="0.2">
      <c r="A103" s="71" t="s">
        <v>25</v>
      </c>
      <c r="B103" s="67" t="s">
        <v>121</v>
      </c>
      <c r="C103" s="34" t="s">
        <v>31</v>
      </c>
      <c r="D103" s="70">
        <f>(((D41+(D41/3))*(4/12))/12)*0.02</f>
        <v>1.7593544606060607</v>
      </c>
      <c r="E103" s="22"/>
    </row>
    <row r="104" spans="1:5" ht="46.5" customHeight="1" x14ac:dyDescent="0.2">
      <c r="A104" s="71" t="s">
        <v>26</v>
      </c>
      <c r="B104" s="67" t="s">
        <v>122</v>
      </c>
      <c r="C104" s="34" t="s">
        <v>31</v>
      </c>
      <c r="D104" s="70">
        <f>D103*C62</f>
        <v>0.62105212459393955</v>
      </c>
      <c r="E104" s="22"/>
    </row>
    <row r="105" spans="1:5" ht="39" customHeight="1" x14ac:dyDescent="0.2">
      <c r="A105" s="71" t="s">
        <v>27</v>
      </c>
      <c r="B105" s="67" t="s">
        <v>123</v>
      </c>
      <c r="C105" s="34" t="s">
        <v>31</v>
      </c>
      <c r="D105" s="70">
        <f>(((D41+(D41/12))*(4/12))*0.02)*C62</f>
        <v>6.0552582147909098</v>
      </c>
      <c r="E105" s="22"/>
    </row>
    <row r="106" spans="1:5" x14ac:dyDescent="0.2">
      <c r="A106" s="94" t="s">
        <v>53</v>
      </c>
      <c r="B106" s="94"/>
      <c r="C106" s="94"/>
      <c r="D106" s="33">
        <f>SUM(D97:D105)</f>
        <v>386.54743722307541</v>
      </c>
      <c r="E106" s="22"/>
    </row>
    <row r="107" spans="1:5" x14ac:dyDescent="0.2">
      <c r="A107" s="100"/>
      <c r="B107" s="101"/>
      <c r="C107" s="101"/>
      <c r="D107" s="102"/>
      <c r="E107" s="22"/>
    </row>
    <row r="108" spans="1:5" ht="16.5" customHeight="1" x14ac:dyDescent="0.2">
      <c r="A108" s="86" t="s">
        <v>54</v>
      </c>
      <c r="B108" s="86"/>
      <c r="C108" s="86"/>
      <c r="D108" s="86"/>
      <c r="E108" s="22"/>
    </row>
    <row r="109" spans="1:5" x14ac:dyDescent="0.2">
      <c r="A109" s="68" t="s">
        <v>55</v>
      </c>
      <c r="B109" s="94" t="s">
        <v>56</v>
      </c>
      <c r="C109" s="94"/>
      <c r="D109" s="68" t="s">
        <v>20</v>
      </c>
      <c r="E109" s="22"/>
    </row>
    <row r="110" spans="1:5" x14ac:dyDescent="0.2">
      <c r="A110" s="71" t="s">
        <v>21</v>
      </c>
      <c r="B110" s="93" t="s">
        <v>57</v>
      </c>
      <c r="C110" s="93"/>
      <c r="D110" s="70">
        <v>0</v>
      </c>
      <c r="E110" s="22"/>
    </row>
    <row r="111" spans="1:5" ht="12.75" customHeight="1" x14ac:dyDescent="0.2">
      <c r="A111" s="94" t="s">
        <v>58</v>
      </c>
      <c r="B111" s="94"/>
      <c r="C111" s="94"/>
      <c r="D111" s="33">
        <f>SUM(D110:D110)</f>
        <v>0</v>
      </c>
      <c r="E111" s="22"/>
    </row>
    <row r="112" spans="1:5" ht="12.75" customHeight="1" x14ac:dyDescent="0.2">
      <c r="A112" s="100"/>
      <c r="B112" s="101"/>
      <c r="C112" s="101"/>
      <c r="D112" s="102"/>
      <c r="E112" s="22"/>
    </row>
    <row r="113" spans="1:5" ht="15.75" customHeight="1" x14ac:dyDescent="0.2">
      <c r="A113" s="86" t="s">
        <v>59</v>
      </c>
      <c r="B113" s="86"/>
      <c r="C113" s="86"/>
      <c r="D113" s="86"/>
      <c r="E113" s="22"/>
    </row>
    <row r="114" spans="1:5" x14ac:dyDescent="0.2">
      <c r="A114" s="68">
        <v>4</v>
      </c>
      <c r="B114" s="94" t="s">
        <v>43</v>
      </c>
      <c r="C114" s="94"/>
      <c r="D114" s="68" t="s">
        <v>20</v>
      </c>
      <c r="E114" s="22"/>
    </row>
    <row r="115" spans="1:5" x14ac:dyDescent="0.2">
      <c r="A115" s="71" t="s">
        <v>51</v>
      </c>
      <c r="B115" s="93" t="s">
        <v>60</v>
      </c>
      <c r="C115" s="93"/>
      <c r="D115" s="70">
        <f>D106</f>
        <v>386.54743722307541</v>
      </c>
      <c r="E115" s="22"/>
    </row>
    <row r="116" spans="1:5" ht="16.5" customHeight="1" x14ac:dyDescent="0.2">
      <c r="A116" s="71" t="s">
        <v>55</v>
      </c>
      <c r="B116" s="93" t="s">
        <v>56</v>
      </c>
      <c r="C116" s="93"/>
      <c r="D116" s="70">
        <f>D111</f>
        <v>0</v>
      </c>
      <c r="E116" s="22"/>
    </row>
    <row r="117" spans="1:5" ht="16.5" customHeight="1" x14ac:dyDescent="0.2">
      <c r="A117" s="94" t="s">
        <v>45</v>
      </c>
      <c r="B117" s="94"/>
      <c r="C117" s="94"/>
      <c r="D117" s="33">
        <f>D115+D116</f>
        <v>386.54743722307541</v>
      </c>
      <c r="E117" s="22"/>
    </row>
    <row r="118" spans="1:5" x14ac:dyDescent="0.2">
      <c r="A118" s="100"/>
      <c r="B118" s="101"/>
      <c r="C118" s="101"/>
      <c r="D118" s="102"/>
      <c r="E118" s="22"/>
    </row>
    <row r="119" spans="1:5" ht="16.5" customHeight="1" x14ac:dyDescent="0.2">
      <c r="A119" s="89" t="s">
        <v>61</v>
      </c>
      <c r="B119" s="89"/>
      <c r="C119" s="89"/>
      <c r="D119" s="89"/>
      <c r="E119" s="22"/>
    </row>
    <row r="120" spans="1:5" x14ac:dyDescent="0.2">
      <c r="A120" s="68">
        <v>5</v>
      </c>
      <c r="B120" s="94" t="s">
        <v>62</v>
      </c>
      <c r="C120" s="94"/>
      <c r="D120" s="68" t="s">
        <v>20</v>
      </c>
      <c r="E120" s="22"/>
    </row>
    <row r="121" spans="1:5" ht="35.25" customHeight="1" x14ac:dyDescent="0.2">
      <c r="A121" s="71" t="s">
        <v>21</v>
      </c>
      <c r="B121" s="93" t="s">
        <v>155</v>
      </c>
      <c r="C121" s="93"/>
      <c r="D121" s="62">
        <f>UNIFORMES!G19-(UNIFORMES!G19*9.25%)</f>
        <v>49.200868750000005</v>
      </c>
      <c r="E121" s="22"/>
    </row>
    <row r="122" spans="1:5" x14ac:dyDescent="0.2">
      <c r="A122" s="71" t="s">
        <v>3</v>
      </c>
      <c r="B122" s="93" t="s">
        <v>180</v>
      </c>
      <c r="C122" s="93"/>
      <c r="D122" s="62">
        <v>0</v>
      </c>
      <c r="E122" s="22"/>
    </row>
    <row r="123" spans="1:5" ht="16.5" customHeight="1" x14ac:dyDescent="0.2">
      <c r="A123" s="71" t="s">
        <v>5</v>
      </c>
      <c r="B123" s="93" t="s">
        <v>63</v>
      </c>
      <c r="C123" s="93"/>
      <c r="D123" s="62">
        <v>0</v>
      </c>
      <c r="E123" s="22"/>
    </row>
    <row r="124" spans="1:5" ht="16.5" customHeight="1" x14ac:dyDescent="0.2">
      <c r="A124" s="94" t="s">
        <v>64</v>
      </c>
      <c r="B124" s="94"/>
      <c r="C124" s="94"/>
      <c r="D124" s="33">
        <f>SUM(D121:D123)</f>
        <v>49.200868750000005</v>
      </c>
      <c r="E124" s="22"/>
    </row>
    <row r="125" spans="1:5" x14ac:dyDescent="0.2">
      <c r="A125" s="100"/>
      <c r="B125" s="101"/>
      <c r="C125" s="101"/>
      <c r="D125" s="102"/>
      <c r="E125" s="22"/>
    </row>
    <row r="126" spans="1:5" ht="16.5" customHeight="1" x14ac:dyDescent="0.2">
      <c r="A126" s="89" t="s">
        <v>65</v>
      </c>
      <c r="B126" s="89"/>
      <c r="C126" s="89"/>
      <c r="D126" s="89"/>
      <c r="E126" s="22"/>
    </row>
    <row r="127" spans="1:5" x14ac:dyDescent="0.2">
      <c r="A127" s="68">
        <v>6</v>
      </c>
      <c r="B127" s="36" t="s">
        <v>66</v>
      </c>
      <c r="C127" s="68" t="s">
        <v>67</v>
      </c>
      <c r="D127" s="34" t="s">
        <v>20</v>
      </c>
      <c r="E127" s="22"/>
    </row>
    <row r="128" spans="1:5" x14ac:dyDescent="0.2">
      <c r="A128" s="71" t="s">
        <v>21</v>
      </c>
      <c r="B128" s="6" t="s">
        <v>68</v>
      </c>
      <c r="C128" s="45">
        <v>0.01</v>
      </c>
      <c r="D128" s="62">
        <f>D149*C128</f>
        <v>48.496060170497778</v>
      </c>
      <c r="E128" s="22"/>
    </row>
    <row r="129" spans="1:5" ht="44.25" customHeight="1" x14ac:dyDescent="0.2">
      <c r="A129" s="97" t="s">
        <v>145</v>
      </c>
      <c r="B129" s="107"/>
      <c r="C129" s="107"/>
      <c r="D129" s="108"/>
      <c r="E129" s="22"/>
    </row>
    <row r="130" spans="1:5" x14ac:dyDescent="0.2">
      <c r="A130" s="71" t="s">
        <v>3</v>
      </c>
      <c r="B130" s="6" t="s">
        <v>69</v>
      </c>
      <c r="C130" s="45">
        <v>0.01</v>
      </c>
      <c r="D130" s="62">
        <f>(D149+D128)*C130</f>
        <v>48.981020772202754</v>
      </c>
      <c r="E130" s="22"/>
    </row>
    <row r="131" spans="1:5" ht="42.75" customHeight="1" x14ac:dyDescent="0.2">
      <c r="A131" s="97" t="s">
        <v>146</v>
      </c>
      <c r="B131" s="107"/>
      <c r="C131" s="107"/>
      <c r="D131" s="108"/>
      <c r="E131" s="22"/>
    </row>
    <row r="132" spans="1:5" x14ac:dyDescent="0.2">
      <c r="A132" s="71" t="s">
        <v>5</v>
      </c>
      <c r="B132" s="6" t="s">
        <v>70</v>
      </c>
      <c r="C132" s="69"/>
      <c r="D132" s="71"/>
      <c r="E132" s="22"/>
    </row>
    <row r="133" spans="1:5" ht="41.25" customHeight="1" x14ac:dyDescent="0.2">
      <c r="A133" s="97" t="s">
        <v>147</v>
      </c>
      <c r="B133" s="107"/>
      <c r="C133" s="107"/>
      <c r="D133" s="108"/>
      <c r="E133" s="22"/>
    </row>
    <row r="134" spans="1:5" x14ac:dyDescent="0.2">
      <c r="A134" s="109"/>
      <c r="B134" s="6" t="s">
        <v>71</v>
      </c>
      <c r="C134" s="69"/>
      <c r="D134" s="71"/>
      <c r="E134" s="22"/>
    </row>
    <row r="135" spans="1:5" x14ac:dyDescent="0.2">
      <c r="A135" s="110"/>
      <c r="B135" s="6" t="s">
        <v>72</v>
      </c>
      <c r="C135" s="69">
        <v>6.4999999999999997E-3</v>
      </c>
      <c r="D135" s="70">
        <f>($D$128+$D$130+$D$149)/(1-($C$135+$C$136+$C$138))*C135</f>
        <v>35.200919690149</v>
      </c>
      <c r="E135" s="22"/>
    </row>
    <row r="136" spans="1:5" ht="12.75" customHeight="1" x14ac:dyDescent="0.2">
      <c r="A136" s="110"/>
      <c r="B136" s="6" t="s">
        <v>73</v>
      </c>
      <c r="C136" s="69">
        <v>0.03</v>
      </c>
      <c r="D136" s="70">
        <f>($D$128+$D$130+$D$149)/(1-($C$135+$C$136+$C$138))*C136</f>
        <v>162.46578318530308</v>
      </c>
      <c r="E136" s="22"/>
    </row>
    <row r="137" spans="1:5" x14ac:dyDescent="0.2">
      <c r="A137" s="110"/>
      <c r="B137" s="6" t="s">
        <v>74</v>
      </c>
      <c r="C137" s="69"/>
      <c r="D137" s="71"/>
      <c r="E137" s="22"/>
    </row>
    <row r="138" spans="1:5" x14ac:dyDescent="0.2">
      <c r="A138" s="110"/>
      <c r="B138" s="6" t="s">
        <v>75</v>
      </c>
      <c r="C138" s="112">
        <v>0.05</v>
      </c>
      <c r="D138" s="113">
        <f>($D$128+$D$130+$D$149)/(1-($C$135+$C$136+$C$138))*C138</f>
        <v>270.77630530883852</v>
      </c>
      <c r="E138" s="22"/>
    </row>
    <row r="139" spans="1:5" x14ac:dyDescent="0.2">
      <c r="A139" s="111"/>
      <c r="B139" s="6" t="s">
        <v>76</v>
      </c>
      <c r="C139" s="112"/>
      <c r="D139" s="113">
        <f>($D$128+$D$130+$D$149)/(1-($C$135+$C$136+$C$138))*C139</f>
        <v>0</v>
      </c>
      <c r="E139" s="22"/>
    </row>
    <row r="140" spans="1:5" x14ac:dyDescent="0.2">
      <c r="A140" s="114" t="s">
        <v>77</v>
      </c>
      <c r="B140" s="115"/>
      <c r="C140" s="116"/>
      <c r="D140" s="40">
        <f>SUM(D128:D138)</f>
        <v>565.92008912699112</v>
      </c>
      <c r="E140" s="22"/>
    </row>
    <row r="141" spans="1:5" ht="26.25" customHeight="1" x14ac:dyDescent="0.2">
      <c r="A141" s="103" t="s">
        <v>148</v>
      </c>
      <c r="B141" s="101"/>
      <c r="C141" s="101"/>
      <c r="D141" s="102"/>
      <c r="E141" s="22"/>
    </row>
    <row r="142" spans="1:5" x14ac:dyDescent="0.2">
      <c r="A142" s="89" t="s">
        <v>78</v>
      </c>
      <c r="B142" s="89"/>
      <c r="C142" s="89"/>
      <c r="D142" s="89"/>
      <c r="E142" s="22"/>
    </row>
    <row r="143" spans="1:5" ht="12.75" customHeight="1" x14ac:dyDescent="0.2">
      <c r="A143" s="41"/>
      <c r="B143" s="94" t="s">
        <v>79</v>
      </c>
      <c r="C143" s="94"/>
      <c r="D143" s="32" t="s">
        <v>80</v>
      </c>
      <c r="E143" s="22"/>
    </row>
    <row r="144" spans="1:5" x14ac:dyDescent="0.2">
      <c r="A144" s="71" t="s">
        <v>21</v>
      </c>
      <c r="B144" s="93" t="s">
        <v>81</v>
      </c>
      <c r="C144" s="93"/>
      <c r="D144" s="70">
        <f>D41</f>
        <v>2375.128521818182</v>
      </c>
      <c r="E144" s="22"/>
    </row>
    <row r="145" spans="1:5" x14ac:dyDescent="0.2">
      <c r="A145" s="71" t="s">
        <v>3</v>
      </c>
      <c r="B145" s="93" t="s">
        <v>82</v>
      </c>
      <c r="C145" s="93"/>
      <c r="D145" s="70">
        <f>D80</f>
        <v>1842.8607407921313</v>
      </c>
      <c r="E145" s="22"/>
    </row>
    <row r="146" spans="1:5" ht="26.25" customHeight="1" x14ac:dyDescent="0.2">
      <c r="A146" s="71" t="s">
        <v>5</v>
      </c>
      <c r="B146" s="93" t="s">
        <v>83</v>
      </c>
      <c r="C146" s="93"/>
      <c r="D146" s="70">
        <f>D90</f>
        <v>195.86844846638803</v>
      </c>
      <c r="E146" s="22"/>
    </row>
    <row r="147" spans="1:5" ht="16.5" customHeight="1" x14ac:dyDescent="0.2">
      <c r="A147" s="71" t="s">
        <v>7</v>
      </c>
      <c r="B147" s="93" t="s">
        <v>84</v>
      </c>
      <c r="C147" s="93"/>
      <c r="D147" s="70">
        <f>D117</f>
        <v>386.54743722307541</v>
      </c>
      <c r="E147" s="22"/>
    </row>
    <row r="148" spans="1:5" ht="16.5" customHeight="1" x14ac:dyDescent="0.2">
      <c r="A148" s="71" t="s">
        <v>23</v>
      </c>
      <c r="B148" s="93" t="s">
        <v>85</v>
      </c>
      <c r="C148" s="93"/>
      <c r="D148" s="70">
        <f>D124</f>
        <v>49.200868750000005</v>
      </c>
      <c r="E148" s="22"/>
    </row>
    <row r="149" spans="1:5" ht="16.5" customHeight="1" x14ac:dyDescent="0.2">
      <c r="A149" s="92" t="s">
        <v>86</v>
      </c>
      <c r="B149" s="92"/>
      <c r="C149" s="92"/>
      <c r="D149" s="35">
        <f>SUM(D144:D148)</f>
        <v>4849.6060170497776</v>
      </c>
      <c r="E149" s="22"/>
    </row>
    <row r="150" spans="1:5" ht="16.5" customHeight="1" x14ac:dyDescent="0.2">
      <c r="A150" s="71" t="s">
        <v>24</v>
      </c>
      <c r="B150" s="93" t="s">
        <v>87</v>
      </c>
      <c r="C150" s="93"/>
      <c r="D150" s="70">
        <f>D140</f>
        <v>565.92008912699112</v>
      </c>
      <c r="E150" s="22"/>
    </row>
    <row r="151" spans="1:5" ht="16.5" customHeight="1" x14ac:dyDescent="0.2">
      <c r="A151" s="94" t="s">
        <v>88</v>
      </c>
      <c r="B151" s="94"/>
      <c r="C151" s="94"/>
      <c r="D151" s="33">
        <f>SUM(D150+D149)</f>
        <v>5415.5261061767687</v>
      </c>
      <c r="E151" s="22"/>
    </row>
    <row r="152" spans="1:5" ht="16.5" customHeight="1" x14ac:dyDescent="0.2">
      <c r="A152" s="26"/>
      <c r="B152" s="26"/>
      <c r="C152" s="26"/>
      <c r="D152" s="27"/>
      <c r="E152" s="22"/>
    </row>
    <row r="153" spans="1:5" ht="16.5" customHeight="1" x14ac:dyDescent="0.2">
      <c r="E153" s="22"/>
    </row>
    <row r="154" spans="1:5" ht="16.5" customHeight="1" x14ac:dyDescent="0.2">
      <c r="E154" s="46"/>
    </row>
  </sheetData>
  <mergeCells count="125">
    <mergeCell ref="B147:C147"/>
    <mergeCell ref="B148:C148"/>
    <mergeCell ref="A149:C149"/>
    <mergeCell ref="B150:C150"/>
    <mergeCell ref="A151:C151"/>
    <mergeCell ref="A141:D141"/>
    <mergeCell ref="A142:D142"/>
    <mergeCell ref="B143:C143"/>
    <mergeCell ref="B144:C144"/>
    <mergeCell ref="B145:C145"/>
    <mergeCell ref="B146:C146"/>
    <mergeCell ref="A131:D131"/>
    <mergeCell ref="A133:D133"/>
    <mergeCell ref="A134:A139"/>
    <mergeCell ref="C138:C139"/>
    <mergeCell ref="D138:D139"/>
    <mergeCell ref="A140:C140"/>
    <mergeCell ref="B122:C122"/>
    <mergeCell ref="B123:C123"/>
    <mergeCell ref="A124:C124"/>
    <mergeCell ref="A125:D125"/>
    <mergeCell ref="A126:D126"/>
    <mergeCell ref="A129:D129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A18:D18"/>
    <mergeCell ref="A19:D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/>
    <pageSetUpPr fitToPage="1"/>
  </sheetPr>
  <dimension ref="A1:AMK154"/>
  <sheetViews>
    <sheetView showGridLines="0" topLeftCell="A133" zoomScale="120" zoomScaleNormal="120" zoomScalePageLayoutView="80" workbookViewId="0">
      <selection activeCell="A131" sqref="A131:D131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21"/>
  </cols>
  <sheetData>
    <row r="1" spans="1:5" x14ac:dyDescent="0.2">
      <c r="A1" s="84"/>
      <c r="B1" s="84"/>
      <c r="C1" s="84"/>
      <c r="D1" s="25"/>
    </row>
    <row r="2" spans="1:5" x14ac:dyDescent="0.2">
      <c r="A2" s="85" t="s">
        <v>0</v>
      </c>
      <c r="B2" s="85"/>
      <c r="C2" s="85"/>
      <c r="D2" s="85"/>
      <c r="E2" s="22"/>
    </row>
    <row r="3" spans="1:5" x14ac:dyDescent="0.2">
      <c r="A3" s="86"/>
      <c r="B3" s="86"/>
      <c r="C3" s="86"/>
      <c r="D3" s="86"/>
      <c r="E3" s="22"/>
    </row>
    <row r="4" spans="1:5" x14ac:dyDescent="0.2">
      <c r="A4" s="86" t="s">
        <v>192</v>
      </c>
      <c r="B4" s="86"/>
      <c r="C4" s="86"/>
      <c r="D4" s="86"/>
      <c r="E4" s="22"/>
    </row>
    <row r="5" spans="1:5" x14ac:dyDescent="0.2">
      <c r="A5" s="87"/>
      <c r="B5" s="87"/>
      <c r="C5" s="87"/>
      <c r="D5" s="87"/>
      <c r="E5" s="22"/>
    </row>
    <row r="6" spans="1:5" ht="12.75" customHeight="1" x14ac:dyDescent="0.2">
      <c r="A6" s="6" t="s">
        <v>217</v>
      </c>
      <c r="B6" s="88"/>
      <c r="C6" s="88"/>
      <c r="D6" s="88"/>
      <c r="E6" s="22"/>
    </row>
    <row r="7" spans="1:5" ht="12.75" customHeight="1" x14ac:dyDescent="0.2">
      <c r="A7" s="6" t="s">
        <v>218</v>
      </c>
      <c r="B7" s="92" t="s">
        <v>171</v>
      </c>
      <c r="C7" s="92"/>
      <c r="D7" s="92"/>
      <c r="E7" s="22"/>
    </row>
    <row r="8" spans="1:5" x14ac:dyDescent="0.2">
      <c r="A8" s="88"/>
      <c r="B8" s="88"/>
      <c r="C8" s="88"/>
      <c r="D8" s="88"/>
      <c r="E8" s="22"/>
    </row>
    <row r="9" spans="1:5" x14ac:dyDescent="0.2">
      <c r="A9" s="28" t="s">
        <v>219</v>
      </c>
      <c r="B9" s="29"/>
      <c r="C9" s="29"/>
      <c r="D9" s="30"/>
      <c r="E9" s="22"/>
    </row>
    <row r="10" spans="1:5" x14ac:dyDescent="0.2">
      <c r="A10" s="87"/>
      <c r="B10" s="87"/>
      <c r="C10" s="87"/>
      <c r="D10" s="87"/>
      <c r="E10" s="22"/>
    </row>
    <row r="11" spans="1:5" ht="13.5" customHeight="1" x14ac:dyDescent="0.2">
      <c r="A11" s="92" t="s">
        <v>1</v>
      </c>
      <c r="B11" s="92"/>
      <c r="C11" s="92"/>
      <c r="D11" s="92"/>
      <c r="E11" s="22"/>
    </row>
    <row r="12" spans="1:5" x14ac:dyDescent="0.2">
      <c r="A12" s="71" t="s">
        <v>21</v>
      </c>
      <c r="B12" s="88" t="s">
        <v>2</v>
      </c>
      <c r="C12" s="88"/>
      <c r="D12" s="71"/>
      <c r="E12" s="22"/>
    </row>
    <row r="13" spans="1:5" ht="12.75" customHeight="1" x14ac:dyDescent="0.2">
      <c r="A13" s="71" t="s">
        <v>3</v>
      </c>
      <c r="B13" s="88" t="s">
        <v>4</v>
      </c>
      <c r="C13" s="88"/>
      <c r="D13" s="71" t="s">
        <v>196</v>
      </c>
      <c r="E13" s="22"/>
    </row>
    <row r="14" spans="1:5" ht="12.75" customHeight="1" x14ac:dyDescent="0.2">
      <c r="A14" s="71" t="s">
        <v>5</v>
      </c>
      <c r="B14" s="88" t="s">
        <v>6</v>
      </c>
      <c r="C14" s="88"/>
      <c r="D14" s="71" t="s">
        <v>172</v>
      </c>
      <c r="E14" s="22"/>
    </row>
    <row r="15" spans="1:5" ht="12.75" customHeight="1" x14ac:dyDescent="0.2">
      <c r="A15" s="71" t="s">
        <v>7</v>
      </c>
      <c r="B15" s="88" t="s">
        <v>169</v>
      </c>
      <c r="C15" s="88"/>
      <c r="D15" s="71">
        <v>12</v>
      </c>
      <c r="E15" s="22"/>
    </row>
    <row r="16" spans="1:5" x14ac:dyDescent="0.2">
      <c r="A16" s="87"/>
      <c r="B16" s="87"/>
      <c r="C16" s="87"/>
      <c r="D16" s="87"/>
      <c r="E16" s="22"/>
    </row>
    <row r="17" spans="1:1025" x14ac:dyDescent="0.2">
      <c r="A17" s="89" t="s">
        <v>8</v>
      </c>
      <c r="B17" s="89"/>
      <c r="C17" s="89"/>
      <c r="D17" s="89"/>
      <c r="E17" s="22"/>
    </row>
    <row r="18" spans="1:1025" x14ac:dyDescent="0.2">
      <c r="A18" s="90" t="s">
        <v>9</v>
      </c>
      <c r="B18" s="90"/>
      <c r="C18" s="90"/>
      <c r="D18" s="90"/>
      <c r="E18" s="22"/>
      <c r="AMI18" s="21"/>
      <c r="AMJ18" s="21"/>
      <c r="AMK18" s="21"/>
    </row>
    <row r="19" spans="1:1025" x14ac:dyDescent="0.2">
      <c r="A19" s="91" t="s">
        <v>189</v>
      </c>
      <c r="B19" s="91"/>
      <c r="C19" s="91"/>
      <c r="D19" s="91"/>
      <c r="E19" s="22"/>
      <c r="AMI19" s="21"/>
      <c r="AMJ19" s="21"/>
      <c r="AMK19" s="21"/>
    </row>
    <row r="20" spans="1:1025" x14ac:dyDescent="0.2">
      <c r="A20" s="87"/>
      <c r="B20" s="87"/>
      <c r="C20" s="87"/>
      <c r="D20" s="87"/>
      <c r="E20" s="22"/>
    </row>
    <row r="21" spans="1:1025" x14ac:dyDescent="0.2">
      <c r="A21" s="89" t="s">
        <v>10</v>
      </c>
      <c r="B21" s="89"/>
      <c r="C21" s="89"/>
      <c r="D21" s="89"/>
      <c r="E21" s="22"/>
    </row>
    <row r="22" spans="1:1025" x14ac:dyDescent="0.2">
      <c r="A22" s="89" t="s">
        <v>11</v>
      </c>
      <c r="B22" s="89"/>
      <c r="C22" s="89"/>
      <c r="D22" s="89"/>
      <c r="E22" s="22"/>
    </row>
    <row r="23" spans="1:1025" ht="15.75" customHeight="1" x14ac:dyDescent="0.2">
      <c r="A23" s="94" t="s">
        <v>12</v>
      </c>
      <c r="B23" s="94"/>
      <c r="C23" s="94"/>
      <c r="D23" s="94"/>
      <c r="E23" s="22"/>
    </row>
    <row r="24" spans="1:1025" ht="23.65" customHeight="1" x14ac:dyDescent="0.2">
      <c r="A24" s="71">
        <v>1</v>
      </c>
      <c r="B24" s="93" t="s">
        <v>13</v>
      </c>
      <c r="C24" s="93"/>
      <c r="D24" s="71" t="str">
        <f>A19</f>
        <v>DIÁRIAS</v>
      </c>
      <c r="E24" s="22"/>
    </row>
    <row r="25" spans="1:1025" ht="12.75" customHeight="1" x14ac:dyDescent="0.2">
      <c r="A25" s="71">
        <v>2</v>
      </c>
      <c r="B25" s="93" t="s">
        <v>14</v>
      </c>
      <c r="C25" s="93"/>
      <c r="D25" s="71"/>
      <c r="E25" s="22"/>
    </row>
    <row r="26" spans="1:1025" ht="12.75" customHeight="1" x14ac:dyDescent="0.2">
      <c r="A26" s="71">
        <v>2</v>
      </c>
      <c r="B26" s="93" t="s">
        <v>190</v>
      </c>
      <c r="C26" s="93"/>
      <c r="D26" s="63">
        <v>250</v>
      </c>
      <c r="E26" s="22"/>
    </row>
    <row r="27" spans="1:1025" ht="23.65" customHeight="1" x14ac:dyDescent="0.2">
      <c r="A27" s="71">
        <v>3</v>
      </c>
      <c r="B27" s="93" t="s">
        <v>16</v>
      </c>
      <c r="C27" s="93"/>
      <c r="D27" s="71" t="str">
        <f>A4</f>
        <v>DIÁRIAS COM PERNOITE</v>
      </c>
      <c r="E27" s="22"/>
    </row>
    <row r="28" spans="1:1025" ht="12.75" customHeight="1" x14ac:dyDescent="0.2">
      <c r="A28" s="71">
        <v>4</v>
      </c>
      <c r="B28" s="93" t="s">
        <v>17</v>
      </c>
      <c r="C28" s="93"/>
      <c r="D28" s="31">
        <v>43466</v>
      </c>
      <c r="E28" s="22"/>
    </row>
    <row r="29" spans="1:1025" x14ac:dyDescent="0.2">
      <c r="A29" s="87"/>
      <c r="B29" s="87"/>
      <c r="C29" s="87"/>
      <c r="D29" s="87"/>
      <c r="E29" s="22"/>
    </row>
    <row r="30" spans="1:1025" x14ac:dyDescent="0.2">
      <c r="A30" s="89" t="s">
        <v>18</v>
      </c>
      <c r="B30" s="89"/>
      <c r="C30" s="89"/>
      <c r="D30" s="89"/>
      <c r="E30" s="22"/>
    </row>
    <row r="31" spans="1:1025" ht="12.75" customHeight="1" x14ac:dyDescent="0.2">
      <c r="A31" s="68">
        <v>1</v>
      </c>
      <c r="B31" s="94" t="s">
        <v>19</v>
      </c>
      <c r="C31" s="94"/>
      <c r="D31" s="68" t="s">
        <v>20</v>
      </c>
      <c r="E31" s="22"/>
    </row>
    <row r="32" spans="1:1025" ht="12.75" customHeight="1" x14ac:dyDescent="0.2">
      <c r="A32" s="71" t="s">
        <v>21</v>
      </c>
      <c r="B32" s="93" t="s">
        <v>190</v>
      </c>
      <c r="C32" s="93"/>
      <c r="D32" s="62">
        <v>250</v>
      </c>
      <c r="E32" s="22"/>
    </row>
    <row r="33" spans="1:6" ht="12.75" customHeight="1" x14ac:dyDescent="0.2">
      <c r="A33" s="71" t="s">
        <v>3</v>
      </c>
      <c r="B33" s="93" t="s">
        <v>150</v>
      </c>
      <c r="C33" s="93"/>
      <c r="D33" s="70">
        <v>0</v>
      </c>
      <c r="E33" s="22"/>
    </row>
    <row r="34" spans="1:6" ht="18" customHeight="1" x14ac:dyDescent="0.2">
      <c r="A34" s="71" t="s">
        <v>5</v>
      </c>
      <c r="B34" s="93" t="s">
        <v>151</v>
      </c>
      <c r="C34" s="93"/>
      <c r="D34" s="70">
        <v>0</v>
      </c>
      <c r="E34" s="22"/>
      <c r="F34" s="2"/>
    </row>
    <row r="35" spans="1:6" ht="36.75" customHeight="1" x14ac:dyDescent="0.2">
      <c r="A35" s="71" t="s">
        <v>7</v>
      </c>
      <c r="B35" s="93" t="s">
        <v>114</v>
      </c>
      <c r="C35" s="93"/>
      <c r="D35" s="70">
        <v>0</v>
      </c>
      <c r="E35" s="22"/>
      <c r="F35" s="3"/>
    </row>
    <row r="36" spans="1:6" ht="24.75" customHeight="1" x14ac:dyDescent="0.2">
      <c r="A36" s="71" t="s">
        <v>23</v>
      </c>
      <c r="B36" s="95" t="s">
        <v>113</v>
      </c>
      <c r="C36" s="96"/>
      <c r="D36" s="70">
        <v>0</v>
      </c>
      <c r="E36" s="22"/>
      <c r="F36" s="3"/>
    </row>
    <row r="37" spans="1:6" ht="32.25" customHeight="1" x14ac:dyDescent="0.2">
      <c r="A37" s="71" t="s">
        <v>24</v>
      </c>
      <c r="B37" s="95" t="s">
        <v>110</v>
      </c>
      <c r="C37" s="96"/>
      <c r="D37" s="70">
        <v>0</v>
      </c>
      <c r="E37" s="22"/>
      <c r="F37" s="3"/>
    </row>
    <row r="38" spans="1:6" ht="26.25" customHeight="1" x14ac:dyDescent="0.2">
      <c r="A38" s="71" t="s">
        <v>25</v>
      </c>
      <c r="B38" s="95" t="s">
        <v>111</v>
      </c>
      <c r="C38" s="96"/>
      <c r="D38" s="70">
        <v>0</v>
      </c>
      <c r="E38" s="22"/>
      <c r="F38" s="3"/>
    </row>
    <row r="39" spans="1:6" x14ac:dyDescent="0.2">
      <c r="A39" s="71" t="s">
        <v>26</v>
      </c>
      <c r="B39" s="93" t="s">
        <v>174</v>
      </c>
      <c r="C39" s="93"/>
      <c r="D39" s="62">
        <v>0</v>
      </c>
      <c r="E39" s="22"/>
      <c r="F39" s="3"/>
    </row>
    <row r="40" spans="1:6" x14ac:dyDescent="0.2">
      <c r="A40" s="71" t="s">
        <v>27</v>
      </c>
      <c r="B40" s="93" t="s">
        <v>112</v>
      </c>
      <c r="C40" s="93"/>
      <c r="D40" s="62">
        <v>0</v>
      </c>
      <c r="E40" s="22"/>
      <c r="F40" s="3"/>
    </row>
    <row r="41" spans="1:6" ht="12.75" customHeight="1" x14ac:dyDescent="0.2">
      <c r="A41" s="32"/>
      <c r="B41" s="94" t="s">
        <v>99</v>
      </c>
      <c r="C41" s="94"/>
      <c r="D41" s="33">
        <f>SUM(D32:D40)</f>
        <v>250</v>
      </c>
      <c r="E41" s="22"/>
      <c r="F41" s="3"/>
    </row>
    <row r="42" spans="1:6" x14ac:dyDescent="0.2">
      <c r="A42" s="97" t="s">
        <v>142</v>
      </c>
      <c r="B42" s="98"/>
      <c r="C42" s="98"/>
      <c r="D42" s="99"/>
      <c r="E42" s="22"/>
    </row>
    <row r="43" spans="1:6" ht="12.75" customHeight="1" x14ac:dyDescent="0.2">
      <c r="A43" s="86" t="s">
        <v>28</v>
      </c>
      <c r="B43" s="86"/>
      <c r="C43" s="86"/>
      <c r="D43" s="86"/>
      <c r="E43" s="22"/>
    </row>
    <row r="44" spans="1:6" x14ac:dyDescent="0.2">
      <c r="A44" s="86" t="s">
        <v>124</v>
      </c>
      <c r="B44" s="86"/>
      <c r="C44" s="86"/>
      <c r="D44" s="86"/>
      <c r="E44" s="22"/>
    </row>
    <row r="45" spans="1:6" x14ac:dyDescent="0.2">
      <c r="A45" s="68" t="s">
        <v>29</v>
      </c>
      <c r="B45" s="94" t="s">
        <v>30</v>
      </c>
      <c r="C45" s="94"/>
      <c r="D45" s="68" t="s">
        <v>20</v>
      </c>
      <c r="E45" s="22"/>
    </row>
    <row r="46" spans="1:6" ht="25.5" x14ac:dyDescent="0.2">
      <c r="A46" s="71" t="s">
        <v>21</v>
      </c>
      <c r="B46" s="6" t="s">
        <v>115</v>
      </c>
      <c r="C46" s="34" t="s">
        <v>31</v>
      </c>
      <c r="D46" s="70">
        <v>0</v>
      </c>
      <c r="E46" s="22"/>
    </row>
    <row r="47" spans="1:6" ht="25.5" x14ac:dyDescent="0.2">
      <c r="A47" s="71" t="s">
        <v>3</v>
      </c>
      <c r="B47" s="6" t="s">
        <v>116</v>
      </c>
      <c r="C47" s="34" t="s">
        <v>31</v>
      </c>
      <c r="D47" s="70">
        <v>0</v>
      </c>
      <c r="E47" s="22"/>
    </row>
    <row r="48" spans="1:6" x14ac:dyDescent="0.2">
      <c r="A48" s="92" t="s">
        <v>32</v>
      </c>
      <c r="B48" s="92"/>
      <c r="C48" s="92"/>
      <c r="D48" s="35">
        <f>SUM(D46:D47)</f>
        <v>0</v>
      </c>
      <c r="E48" s="22"/>
    </row>
    <row r="49" spans="1:5" ht="25.5" x14ac:dyDescent="0.2">
      <c r="A49" s="71" t="s">
        <v>5</v>
      </c>
      <c r="B49" s="6" t="s">
        <v>125</v>
      </c>
      <c r="C49" s="34" t="s">
        <v>31</v>
      </c>
      <c r="D49" s="70">
        <f>(D46+D47)*C62</f>
        <v>0</v>
      </c>
      <c r="E49" s="22"/>
    </row>
    <row r="50" spans="1:5" ht="12.75" customHeight="1" x14ac:dyDescent="0.2">
      <c r="A50" s="94" t="s">
        <v>126</v>
      </c>
      <c r="B50" s="94"/>
      <c r="C50" s="94"/>
      <c r="D50" s="33">
        <f>D48+D49</f>
        <v>0</v>
      </c>
      <c r="E50" s="22"/>
    </row>
    <row r="51" spans="1:5" ht="36" customHeight="1" x14ac:dyDescent="0.2">
      <c r="A51" s="103" t="s">
        <v>141</v>
      </c>
      <c r="B51" s="101"/>
      <c r="C51" s="101"/>
      <c r="D51" s="102"/>
      <c r="E51" s="22"/>
    </row>
    <row r="52" spans="1:5" ht="12.75" customHeight="1" x14ac:dyDescent="0.2">
      <c r="A52" s="89" t="s">
        <v>33</v>
      </c>
      <c r="B52" s="89"/>
      <c r="C52" s="89"/>
      <c r="D52" s="89"/>
      <c r="E52" s="22"/>
    </row>
    <row r="53" spans="1:5" x14ac:dyDescent="0.2">
      <c r="A53" s="68" t="s">
        <v>34</v>
      </c>
      <c r="B53" s="36" t="s">
        <v>35</v>
      </c>
      <c r="C53" s="68" t="s">
        <v>36</v>
      </c>
      <c r="D53" s="68" t="s">
        <v>20</v>
      </c>
      <c r="E53" s="22"/>
    </row>
    <row r="54" spans="1:5" x14ac:dyDescent="0.2">
      <c r="A54" s="71" t="s">
        <v>21</v>
      </c>
      <c r="B54" s="6" t="s">
        <v>127</v>
      </c>
      <c r="C54" s="37">
        <v>0.2</v>
      </c>
      <c r="D54" s="70">
        <v>0</v>
      </c>
      <c r="E54" s="22" t="s">
        <v>37</v>
      </c>
    </row>
    <row r="55" spans="1:5" x14ac:dyDescent="0.2">
      <c r="A55" s="71" t="s">
        <v>3</v>
      </c>
      <c r="B55" s="6" t="s">
        <v>131</v>
      </c>
      <c r="C55" s="38">
        <v>2.5000000000000001E-2</v>
      </c>
      <c r="D55" s="70">
        <v>0</v>
      </c>
      <c r="E55" s="22"/>
    </row>
    <row r="56" spans="1:5" x14ac:dyDescent="0.2">
      <c r="A56" s="71" t="s">
        <v>5</v>
      </c>
      <c r="B56" s="6" t="s">
        <v>134</v>
      </c>
      <c r="C56" s="37">
        <v>1.4999999999999999E-2</v>
      </c>
      <c r="D56" s="70">
        <v>0</v>
      </c>
      <c r="E56" s="22" t="s">
        <v>37</v>
      </c>
    </row>
    <row r="57" spans="1:5" x14ac:dyDescent="0.2">
      <c r="A57" s="71" t="s">
        <v>7</v>
      </c>
      <c r="B57" s="6" t="s">
        <v>128</v>
      </c>
      <c r="C57" s="38">
        <v>1.4999999999999999E-2</v>
      </c>
      <c r="D57" s="70">
        <v>0</v>
      </c>
      <c r="E57" s="22"/>
    </row>
    <row r="58" spans="1:5" x14ac:dyDescent="0.2">
      <c r="A58" s="71" t="s">
        <v>23</v>
      </c>
      <c r="B58" s="6" t="s">
        <v>129</v>
      </c>
      <c r="C58" s="38">
        <v>0.01</v>
      </c>
      <c r="D58" s="70">
        <v>0</v>
      </c>
      <c r="E58" s="22"/>
    </row>
    <row r="59" spans="1:5" x14ac:dyDescent="0.2">
      <c r="A59" s="71" t="s">
        <v>24</v>
      </c>
      <c r="B59" s="6" t="s">
        <v>133</v>
      </c>
      <c r="C59" s="38">
        <v>6.0000000000000001E-3</v>
      </c>
      <c r="D59" s="70">
        <v>0</v>
      </c>
      <c r="E59" s="22"/>
    </row>
    <row r="60" spans="1:5" x14ac:dyDescent="0.2">
      <c r="A60" s="71" t="s">
        <v>25</v>
      </c>
      <c r="B60" s="6" t="s">
        <v>130</v>
      </c>
      <c r="C60" s="38">
        <v>2E-3</v>
      </c>
      <c r="D60" s="70">
        <v>0</v>
      </c>
      <c r="E60" s="22"/>
    </row>
    <row r="61" spans="1:5" x14ac:dyDescent="0.2">
      <c r="A61" s="71" t="s">
        <v>26</v>
      </c>
      <c r="B61" s="6" t="s">
        <v>132</v>
      </c>
      <c r="C61" s="37">
        <v>0.08</v>
      </c>
      <c r="D61" s="70">
        <v>0</v>
      </c>
      <c r="E61" s="22" t="s">
        <v>37</v>
      </c>
    </row>
    <row r="62" spans="1:5" ht="25.5" x14ac:dyDescent="0.2">
      <c r="A62" s="32"/>
      <c r="B62" s="36" t="s">
        <v>38</v>
      </c>
      <c r="C62" s="39">
        <f>SUM(C54:C61)</f>
        <v>0.35300000000000004</v>
      </c>
      <c r="D62" s="33">
        <f>SUM(D54:D61)</f>
        <v>0</v>
      </c>
      <c r="E62" s="22"/>
    </row>
    <row r="63" spans="1:5" x14ac:dyDescent="0.2">
      <c r="A63" s="100"/>
      <c r="B63" s="101"/>
      <c r="C63" s="101"/>
      <c r="D63" s="102"/>
      <c r="E63" s="22"/>
    </row>
    <row r="64" spans="1:5" x14ac:dyDescent="0.2">
      <c r="A64" s="86" t="s">
        <v>39</v>
      </c>
      <c r="B64" s="86"/>
      <c r="C64" s="86"/>
      <c r="D64" s="86"/>
      <c r="E64" s="22"/>
    </row>
    <row r="65" spans="1:5" x14ac:dyDescent="0.2">
      <c r="A65" s="68" t="s">
        <v>29</v>
      </c>
      <c r="B65" s="94" t="s">
        <v>40</v>
      </c>
      <c r="C65" s="94"/>
      <c r="D65" s="68" t="s">
        <v>20</v>
      </c>
      <c r="E65" s="22"/>
    </row>
    <row r="66" spans="1:5" x14ac:dyDescent="0.2">
      <c r="A66" s="71" t="s">
        <v>21</v>
      </c>
      <c r="B66" s="93" t="s">
        <v>178</v>
      </c>
      <c r="C66" s="93"/>
      <c r="D66" s="60">
        <v>0</v>
      </c>
      <c r="E66" s="22"/>
    </row>
    <row r="67" spans="1:5" ht="16.5" customHeight="1" x14ac:dyDescent="0.2">
      <c r="A67" s="71" t="s">
        <v>3</v>
      </c>
      <c r="B67" s="93" t="s">
        <v>100</v>
      </c>
      <c r="C67" s="93"/>
      <c r="D67" s="62">
        <v>0</v>
      </c>
      <c r="E67" s="22"/>
    </row>
    <row r="68" spans="1:5" ht="24" customHeight="1" x14ac:dyDescent="0.2">
      <c r="A68" s="71" t="s">
        <v>5</v>
      </c>
      <c r="B68" s="93" t="s">
        <v>108</v>
      </c>
      <c r="C68" s="93"/>
      <c r="D68" s="62">
        <v>0</v>
      </c>
      <c r="E68" s="23"/>
    </row>
    <row r="69" spans="1:5" ht="16.5" customHeight="1" x14ac:dyDescent="0.2">
      <c r="A69" s="71" t="s">
        <v>7</v>
      </c>
      <c r="B69" s="93" t="s">
        <v>101</v>
      </c>
      <c r="C69" s="93"/>
      <c r="D69" s="62">
        <v>0</v>
      </c>
      <c r="E69" s="42"/>
    </row>
    <row r="70" spans="1:5" ht="27.6" customHeight="1" x14ac:dyDescent="0.2">
      <c r="A70" s="71" t="s">
        <v>23</v>
      </c>
      <c r="B70" s="93" t="s">
        <v>109</v>
      </c>
      <c r="C70" s="93"/>
      <c r="D70" s="62">
        <v>0</v>
      </c>
      <c r="E70" s="24"/>
    </row>
    <row r="71" spans="1:5" ht="16.5" customHeight="1" x14ac:dyDescent="0.2">
      <c r="A71" s="71" t="s">
        <v>24</v>
      </c>
      <c r="B71" s="93" t="s">
        <v>175</v>
      </c>
      <c r="C71" s="93"/>
      <c r="D71" s="62">
        <v>0</v>
      </c>
      <c r="E71" s="22"/>
    </row>
    <row r="72" spans="1:5" ht="16.5" customHeight="1" x14ac:dyDescent="0.2">
      <c r="A72" s="71" t="s">
        <v>25</v>
      </c>
      <c r="B72" s="93" t="s">
        <v>102</v>
      </c>
      <c r="C72" s="93"/>
      <c r="D72" s="70">
        <v>0</v>
      </c>
      <c r="E72" s="22"/>
    </row>
    <row r="73" spans="1:5" ht="16.5" customHeight="1" x14ac:dyDescent="0.2">
      <c r="A73" s="94" t="s">
        <v>41</v>
      </c>
      <c r="B73" s="94"/>
      <c r="C73" s="94"/>
      <c r="D73" s="33">
        <f>SUM(D66:D72)</f>
        <v>0</v>
      </c>
      <c r="E73" s="22"/>
    </row>
    <row r="74" spans="1:5" ht="39.75" customHeight="1" x14ac:dyDescent="0.2">
      <c r="A74" s="103" t="s">
        <v>143</v>
      </c>
      <c r="B74" s="101"/>
      <c r="C74" s="101"/>
      <c r="D74" s="102"/>
      <c r="E74" s="22"/>
    </row>
    <row r="75" spans="1:5" ht="16.5" customHeight="1" x14ac:dyDescent="0.2">
      <c r="A75" s="86" t="s">
        <v>42</v>
      </c>
      <c r="B75" s="86"/>
      <c r="C75" s="86"/>
      <c r="D75" s="86"/>
      <c r="E75" s="22"/>
    </row>
    <row r="76" spans="1:5" x14ac:dyDescent="0.2">
      <c r="A76" s="68">
        <v>2</v>
      </c>
      <c r="B76" s="94" t="s">
        <v>43</v>
      </c>
      <c r="C76" s="94"/>
      <c r="D76" s="68" t="s">
        <v>20</v>
      </c>
      <c r="E76" s="22"/>
    </row>
    <row r="77" spans="1:5" x14ac:dyDescent="0.2">
      <c r="A77" s="71" t="s">
        <v>29</v>
      </c>
      <c r="B77" s="93" t="s">
        <v>30</v>
      </c>
      <c r="C77" s="93"/>
      <c r="D77" s="70">
        <f>D50</f>
        <v>0</v>
      </c>
      <c r="E77" s="22"/>
    </row>
    <row r="78" spans="1:5" ht="16.5" customHeight="1" x14ac:dyDescent="0.2">
      <c r="A78" s="71" t="s">
        <v>34</v>
      </c>
      <c r="B78" s="93" t="s">
        <v>35</v>
      </c>
      <c r="C78" s="93"/>
      <c r="D78" s="70">
        <f>D62</f>
        <v>0</v>
      </c>
      <c r="E78" s="22"/>
    </row>
    <row r="79" spans="1:5" ht="16.5" customHeight="1" x14ac:dyDescent="0.2">
      <c r="A79" s="71" t="s">
        <v>44</v>
      </c>
      <c r="B79" s="93" t="s">
        <v>40</v>
      </c>
      <c r="C79" s="93"/>
      <c r="D79" s="70">
        <f>D73</f>
        <v>0</v>
      </c>
      <c r="E79" s="22"/>
    </row>
    <row r="80" spans="1:5" ht="16.5" customHeight="1" x14ac:dyDescent="0.2">
      <c r="A80" s="94" t="s">
        <v>45</v>
      </c>
      <c r="B80" s="94"/>
      <c r="C80" s="94"/>
      <c r="D80" s="33">
        <f>SUM(D77:D79)</f>
        <v>0</v>
      </c>
      <c r="E80" s="22"/>
    </row>
    <row r="81" spans="1:5" x14ac:dyDescent="0.2">
      <c r="A81" s="100"/>
      <c r="B81" s="101"/>
      <c r="C81" s="101"/>
      <c r="D81" s="102"/>
      <c r="E81" s="22"/>
    </row>
    <row r="82" spans="1:5" ht="16.5" customHeight="1" x14ac:dyDescent="0.2">
      <c r="A82" s="86" t="s">
        <v>46</v>
      </c>
      <c r="B82" s="86"/>
      <c r="C82" s="86"/>
      <c r="D82" s="86"/>
      <c r="E82" s="22"/>
    </row>
    <row r="83" spans="1:5" x14ac:dyDescent="0.2">
      <c r="A83" s="68">
        <v>3</v>
      </c>
      <c r="B83" s="94" t="s">
        <v>47</v>
      </c>
      <c r="C83" s="94"/>
      <c r="D83" s="68" t="s">
        <v>20</v>
      </c>
      <c r="E83" s="22"/>
    </row>
    <row r="84" spans="1:5" ht="66.75" customHeight="1" x14ac:dyDescent="0.2">
      <c r="A84" s="71" t="s">
        <v>21</v>
      </c>
      <c r="B84" s="93" t="s">
        <v>153</v>
      </c>
      <c r="C84" s="93"/>
      <c r="D84" s="70">
        <v>0</v>
      </c>
      <c r="E84" s="22"/>
    </row>
    <row r="85" spans="1:5" ht="26.25" customHeight="1" x14ac:dyDescent="0.2">
      <c r="A85" s="71" t="s">
        <v>3</v>
      </c>
      <c r="B85" s="93" t="s">
        <v>117</v>
      </c>
      <c r="C85" s="93"/>
      <c r="D85" s="70">
        <v>0</v>
      </c>
      <c r="E85" s="22"/>
    </row>
    <row r="86" spans="1:5" ht="25.5" x14ac:dyDescent="0.2">
      <c r="A86" s="71" t="s">
        <v>5</v>
      </c>
      <c r="B86" s="67" t="s">
        <v>118</v>
      </c>
      <c r="C86" s="34" t="s">
        <v>31</v>
      </c>
      <c r="D86" s="70">
        <v>0</v>
      </c>
      <c r="E86" s="22"/>
    </row>
    <row r="87" spans="1:5" ht="26.25" customHeight="1" x14ac:dyDescent="0.2">
      <c r="A87" s="71" t="s">
        <v>7</v>
      </c>
      <c r="B87" s="93" t="s">
        <v>154</v>
      </c>
      <c r="C87" s="93"/>
      <c r="D87" s="70">
        <v>0</v>
      </c>
      <c r="E87" s="22"/>
    </row>
    <row r="88" spans="1:5" ht="30.75" customHeight="1" x14ac:dyDescent="0.2">
      <c r="A88" s="71" t="s">
        <v>23</v>
      </c>
      <c r="B88" s="93" t="s">
        <v>119</v>
      </c>
      <c r="C88" s="93"/>
      <c r="D88" s="70">
        <v>0</v>
      </c>
      <c r="E88" s="22"/>
    </row>
    <row r="89" spans="1:5" ht="30.75" customHeight="1" x14ac:dyDescent="0.2">
      <c r="A89" s="71" t="s">
        <v>24</v>
      </c>
      <c r="B89" s="67" t="s">
        <v>152</v>
      </c>
      <c r="C89" s="34" t="s">
        <v>31</v>
      </c>
      <c r="D89" s="70">
        <v>0</v>
      </c>
      <c r="E89" s="22"/>
    </row>
    <row r="90" spans="1:5" x14ac:dyDescent="0.2">
      <c r="A90" s="94" t="s">
        <v>48</v>
      </c>
      <c r="B90" s="94"/>
      <c r="C90" s="94"/>
      <c r="D90" s="33">
        <f>SUM(D84+D85+D86+D87+D88+D89)</f>
        <v>0</v>
      </c>
      <c r="E90" s="22"/>
    </row>
    <row r="91" spans="1:5" x14ac:dyDescent="0.2">
      <c r="A91" s="100"/>
      <c r="B91" s="101"/>
      <c r="C91" s="101"/>
      <c r="D91" s="102"/>
      <c r="E91" s="22"/>
    </row>
    <row r="92" spans="1:5" ht="16.5" customHeight="1" x14ac:dyDescent="0.2">
      <c r="A92" s="86" t="s">
        <v>49</v>
      </c>
      <c r="B92" s="86"/>
      <c r="C92" s="86"/>
      <c r="D92" s="86"/>
      <c r="E92" s="22"/>
    </row>
    <row r="93" spans="1:5" ht="39.75" customHeight="1" x14ac:dyDescent="0.2">
      <c r="A93" s="103" t="s">
        <v>144</v>
      </c>
      <c r="B93" s="101"/>
      <c r="C93" s="101"/>
      <c r="D93" s="102"/>
      <c r="E93" s="22"/>
    </row>
    <row r="94" spans="1:5" ht="41.25" customHeight="1" x14ac:dyDescent="0.2">
      <c r="A94" s="104" t="s">
        <v>136</v>
      </c>
      <c r="B94" s="105"/>
      <c r="C94" s="106"/>
      <c r="D94" s="48">
        <v>0</v>
      </c>
      <c r="E94" s="22"/>
    </row>
    <row r="95" spans="1:5" x14ac:dyDescent="0.2">
      <c r="A95" s="89" t="s">
        <v>50</v>
      </c>
      <c r="B95" s="89"/>
      <c r="C95" s="89"/>
      <c r="D95" s="89"/>
      <c r="E95" s="22"/>
    </row>
    <row r="96" spans="1:5" x14ac:dyDescent="0.2">
      <c r="A96" s="68" t="s">
        <v>51</v>
      </c>
      <c r="B96" s="94" t="s">
        <v>52</v>
      </c>
      <c r="C96" s="94"/>
      <c r="D96" s="68" t="s">
        <v>20</v>
      </c>
      <c r="E96" s="22"/>
    </row>
    <row r="97" spans="1:5" x14ac:dyDescent="0.2">
      <c r="A97" s="71" t="s">
        <v>21</v>
      </c>
      <c r="B97" s="93" t="s">
        <v>149</v>
      </c>
      <c r="C97" s="93"/>
      <c r="D97" s="70">
        <f>D94*0.0833</f>
        <v>0</v>
      </c>
      <c r="E97" s="22"/>
    </row>
    <row r="98" spans="1:5" ht="16.5" customHeight="1" x14ac:dyDescent="0.2">
      <c r="A98" s="71" t="s">
        <v>3</v>
      </c>
      <c r="B98" s="93" t="s">
        <v>137</v>
      </c>
      <c r="C98" s="93"/>
      <c r="D98" s="70">
        <f>($D$94/30/12)*1</f>
        <v>0</v>
      </c>
      <c r="E98" s="22"/>
    </row>
    <row r="99" spans="1:5" ht="16.5" customHeight="1" x14ac:dyDescent="0.2">
      <c r="A99" s="71" t="s">
        <v>5</v>
      </c>
      <c r="B99" s="93" t="s">
        <v>138</v>
      </c>
      <c r="C99" s="93"/>
      <c r="D99" s="70">
        <f>(($D$94/30/12)*5)*0.015</f>
        <v>0</v>
      </c>
      <c r="E99" s="22"/>
    </row>
    <row r="100" spans="1:5" ht="16.5" customHeight="1" x14ac:dyDescent="0.2">
      <c r="A100" s="71" t="s">
        <v>7</v>
      </c>
      <c r="B100" s="93" t="s">
        <v>139</v>
      </c>
      <c r="C100" s="93"/>
      <c r="D100" s="70">
        <f>(($D$94/30/12)*30)*0.08</f>
        <v>0</v>
      </c>
      <c r="E100" s="22"/>
    </row>
    <row r="101" spans="1:5" ht="16.5" customHeight="1" x14ac:dyDescent="0.2">
      <c r="A101" s="71" t="s">
        <v>23</v>
      </c>
      <c r="B101" s="93" t="s">
        <v>140</v>
      </c>
      <c r="C101" s="93"/>
      <c r="D101" s="70">
        <f>(($D$94/30/12)*5)*0.4</f>
        <v>0</v>
      </c>
      <c r="E101" s="22"/>
    </row>
    <row r="102" spans="1:5" ht="24.75" customHeight="1" x14ac:dyDescent="0.2">
      <c r="A102" s="71" t="s">
        <v>24</v>
      </c>
      <c r="B102" s="93" t="s">
        <v>120</v>
      </c>
      <c r="C102" s="93"/>
      <c r="D102" s="62">
        <f>(D97+D98+D99+D100+D101)*C62</f>
        <v>0</v>
      </c>
      <c r="E102" s="22"/>
    </row>
    <row r="103" spans="1:5" ht="41.25" customHeight="1" x14ac:dyDescent="0.2">
      <c r="A103" s="71" t="s">
        <v>25</v>
      </c>
      <c r="B103" s="67" t="s">
        <v>121</v>
      </c>
      <c r="C103" s="34" t="s">
        <v>31</v>
      </c>
      <c r="D103" s="70">
        <v>0</v>
      </c>
      <c r="E103" s="22"/>
    </row>
    <row r="104" spans="1:5" ht="46.5" customHeight="1" x14ac:dyDescent="0.2">
      <c r="A104" s="71" t="s">
        <v>26</v>
      </c>
      <c r="B104" s="67" t="s">
        <v>122</v>
      </c>
      <c r="C104" s="34" t="s">
        <v>31</v>
      </c>
      <c r="D104" s="70">
        <v>0</v>
      </c>
      <c r="E104" s="22"/>
    </row>
    <row r="105" spans="1:5" ht="39" customHeight="1" x14ac:dyDescent="0.2">
      <c r="A105" s="71" t="s">
        <v>27</v>
      </c>
      <c r="B105" s="67" t="s">
        <v>123</v>
      </c>
      <c r="C105" s="34" t="s">
        <v>31</v>
      </c>
      <c r="D105" s="70">
        <v>0</v>
      </c>
      <c r="E105" s="22"/>
    </row>
    <row r="106" spans="1:5" x14ac:dyDescent="0.2">
      <c r="A106" s="94" t="s">
        <v>53</v>
      </c>
      <c r="B106" s="94"/>
      <c r="C106" s="94"/>
      <c r="D106" s="33">
        <f>SUM(D97:D105)</f>
        <v>0</v>
      </c>
      <c r="E106" s="22"/>
    </row>
    <row r="107" spans="1:5" x14ac:dyDescent="0.2">
      <c r="A107" s="100"/>
      <c r="B107" s="101"/>
      <c r="C107" s="101"/>
      <c r="D107" s="102"/>
      <c r="E107" s="22"/>
    </row>
    <row r="108" spans="1:5" ht="16.5" customHeight="1" x14ac:dyDescent="0.2">
      <c r="A108" s="86" t="s">
        <v>54</v>
      </c>
      <c r="B108" s="86"/>
      <c r="C108" s="86"/>
      <c r="D108" s="86"/>
      <c r="E108" s="22"/>
    </row>
    <row r="109" spans="1:5" x14ac:dyDescent="0.2">
      <c r="A109" s="68" t="s">
        <v>55</v>
      </c>
      <c r="B109" s="94" t="s">
        <v>56</v>
      </c>
      <c r="C109" s="94"/>
      <c r="D109" s="68" t="s">
        <v>20</v>
      </c>
      <c r="E109" s="22"/>
    </row>
    <row r="110" spans="1:5" x14ac:dyDescent="0.2">
      <c r="A110" s="71" t="s">
        <v>21</v>
      </c>
      <c r="B110" s="93" t="s">
        <v>57</v>
      </c>
      <c r="C110" s="93"/>
      <c r="D110" s="70">
        <v>0</v>
      </c>
      <c r="E110" s="22"/>
    </row>
    <row r="111" spans="1:5" ht="12.75" customHeight="1" x14ac:dyDescent="0.2">
      <c r="A111" s="94" t="s">
        <v>58</v>
      </c>
      <c r="B111" s="94"/>
      <c r="C111" s="94"/>
      <c r="D111" s="33">
        <f>SUM(D110:D110)</f>
        <v>0</v>
      </c>
      <c r="E111" s="22"/>
    </row>
    <row r="112" spans="1:5" ht="12.75" customHeight="1" x14ac:dyDescent="0.2">
      <c r="A112" s="100"/>
      <c r="B112" s="101"/>
      <c r="C112" s="101"/>
      <c r="D112" s="102"/>
      <c r="E112" s="22"/>
    </row>
    <row r="113" spans="1:5" ht="15.75" customHeight="1" x14ac:dyDescent="0.2">
      <c r="A113" s="86" t="s">
        <v>59</v>
      </c>
      <c r="B113" s="86"/>
      <c r="C113" s="86"/>
      <c r="D113" s="86"/>
      <c r="E113" s="22"/>
    </row>
    <row r="114" spans="1:5" x14ac:dyDescent="0.2">
      <c r="A114" s="68">
        <v>4</v>
      </c>
      <c r="B114" s="94" t="s">
        <v>43</v>
      </c>
      <c r="C114" s="94"/>
      <c r="D114" s="68" t="s">
        <v>20</v>
      </c>
      <c r="E114" s="22"/>
    </row>
    <row r="115" spans="1:5" x14ac:dyDescent="0.2">
      <c r="A115" s="71" t="s">
        <v>51</v>
      </c>
      <c r="B115" s="93" t="s">
        <v>60</v>
      </c>
      <c r="C115" s="93"/>
      <c r="D115" s="70">
        <f>D106</f>
        <v>0</v>
      </c>
      <c r="E115" s="22"/>
    </row>
    <row r="116" spans="1:5" ht="16.5" customHeight="1" x14ac:dyDescent="0.2">
      <c r="A116" s="71" t="s">
        <v>55</v>
      </c>
      <c r="B116" s="93" t="s">
        <v>56</v>
      </c>
      <c r="C116" s="93"/>
      <c r="D116" s="70">
        <f>D111</f>
        <v>0</v>
      </c>
      <c r="E116" s="22"/>
    </row>
    <row r="117" spans="1:5" ht="16.5" customHeight="1" x14ac:dyDescent="0.2">
      <c r="A117" s="94" t="s">
        <v>45</v>
      </c>
      <c r="B117" s="94"/>
      <c r="C117" s="94"/>
      <c r="D117" s="33">
        <f>D115+D116</f>
        <v>0</v>
      </c>
      <c r="E117" s="22"/>
    </row>
    <row r="118" spans="1:5" x14ac:dyDescent="0.2">
      <c r="A118" s="100"/>
      <c r="B118" s="101"/>
      <c r="C118" s="101"/>
      <c r="D118" s="102"/>
      <c r="E118" s="22"/>
    </row>
    <row r="119" spans="1:5" ht="16.5" customHeight="1" x14ac:dyDescent="0.2">
      <c r="A119" s="89" t="s">
        <v>61</v>
      </c>
      <c r="B119" s="89"/>
      <c r="C119" s="89"/>
      <c r="D119" s="89"/>
      <c r="E119" s="22"/>
    </row>
    <row r="120" spans="1:5" x14ac:dyDescent="0.2">
      <c r="A120" s="68">
        <v>5</v>
      </c>
      <c r="B120" s="94" t="s">
        <v>62</v>
      </c>
      <c r="C120" s="94"/>
      <c r="D120" s="68" t="s">
        <v>20</v>
      </c>
      <c r="E120" s="22"/>
    </row>
    <row r="121" spans="1:5" ht="35.25" customHeight="1" x14ac:dyDescent="0.2">
      <c r="A121" s="71" t="s">
        <v>21</v>
      </c>
      <c r="B121" s="93" t="s">
        <v>155</v>
      </c>
      <c r="C121" s="93"/>
      <c r="D121" s="62">
        <v>0</v>
      </c>
      <c r="E121" s="22"/>
    </row>
    <row r="122" spans="1:5" x14ac:dyDescent="0.2">
      <c r="A122" s="71" t="s">
        <v>3</v>
      </c>
      <c r="B122" s="93" t="s">
        <v>180</v>
      </c>
      <c r="C122" s="93"/>
      <c r="D122" s="62">
        <v>0</v>
      </c>
      <c r="E122" s="22"/>
    </row>
    <row r="123" spans="1:5" ht="16.5" customHeight="1" x14ac:dyDescent="0.2">
      <c r="A123" s="71" t="s">
        <v>5</v>
      </c>
      <c r="B123" s="93" t="s">
        <v>63</v>
      </c>
      <c r="C123" s="93"/>
      <c r="D123" s="62">
        <v>0</v>
      </c>
      <c r="E123" s="22"/>
    </row>
    <row r="124" spans="1:5" ht="16.5" customHeight="1" x14ac:dyDescent="0.2">
      <c r="A124" s="94" t="s">
        <v>64</v>
      </c>
      <c r="B124" s="94"/>
      <c r="C124" s="94"/>
      <c r="D124" s="33">
        <f>SUM(D121:D123)</f>
        <v>0</v>
      </c>
      <c r="E124" s="22"/>
    </row>
    <row r="125" spans="1:5" x14ac:dyDescent="0.2">
      <c r="A125" s="100"/>
      <c r="B125" s="101"/>
      <c r="C125" s="101"/>
      <c r="D125" s="102"/>
      <c r="E125" s="22"/>
    </row>
    <row r="126" spans="1:5" ht="16.5" customHeight="1" x14ac:dyDescent="0.2">
      <c r="A126" s="89" t="s">
        <v>65</v>
      </c>
      <c r="B126" s="89"/>
      <c r="C126" s="89"/>
      <c r="D126" s="89"/>
      <c r="E126" s="22"/>
    </row>
    <row r="127" spans="1:5" x14ac:dyDescent="0.2">
      <c r="A127" s="68">
        <v>6</v>
      </c>
      <c r="B127" s="36" t="s">
        <v>66</v>
      </c>
      <c r="C127" s="68" t="s">
        <v>67</v>
      </c>
      <c r="D127" s="34" t="s">
        <v>20</v>
      </c>
      <c r="E127" s="22"/>
    </row>
    <row r="128" spans="1:5" x14ac:dyDescent="0.2">
      <c r="A128" s="71" t="s">
        <v>21</v>
      </c>
      <c r="B128" s="6" t="s">
        <v>68</v>
      </c>
      <c r="C128" s="45">
        <v>5.0000000000000001E-3</v>
      </c>
      <c r="D128" s="62">
        <f>D149*C128</f>
        <v>1.25</v>
      </c>
      <c r="E128" s="22"/>
    </row>
    <row r="129" spans="1:5" ht="44.25" customHeight="1" x14ac:dyDescent="0.2">
      <c r="A129" s="97" t="s">
        <v>145</v>
      </c>
      <c r="B129" s="107"/>
      <c r="C129" s="107"/>
      <c r="D129" s="108"/>
      <c r="E129" s="22"/>
    </row>
    <row r="130" spans="1:5" x14ac:dyDescent="0.2">
      <c r="A130" s="71" t="s">
        <v>3</v>
      </c>
      <c r="B130" s="6" t="s">
        <v>69</v>
      </c>
      <c r="C130" s="45">
        <v>5.0000000000000001E-3</v>
      </c>
      <c r="D130" s="62">
        <f>(D149+D128)*C130</f>
        <v>1.2562500000000001</v>
      </c>
      <c r="E130" s="22"/>
    </row>
    <row r="131" spans="1:5" ht="42.75" customHeight="1" x14ac:dyDescent="0.2">
      <c r="A131" s="97" t="s">
        <v>146</v>
      </c>
      <c r="B131" s="107"/>
      <c r="C131" s="107"/>
      <c r="D131" s="108"/>
      <c r="E131" s="22"/>
    </row>
    <row r="132" spans="1:5" x14ac:dyDescent="0.2">
      <c r="A132" s="71" t="s">
        <v>5</v>
      </c>
      <c r="B132" s="6" t="s">
        <v>70</v>
      </c>
      <c r="C132" s="69"/>
      <c r="D132" s="71"/>
      <c r="E132" s="22"/>
    </row>
    <row r="133" spans="1:5" ht="41.25" customHeight="1" x14ac:dyDescent="0.2">
      <c r="A133" s="97" t="s">
        <v>147</v>
      </c>
      <c r="B133" s="107"/>
      <c r="C133" s="107"/>
      <c r="D133" s="108"/>
      <c r="E133" s="22"/>
    </row>
    <row r="134" spans="1:5" x14ac:dyDescent="0.2">
      <c r="A134" s="109"/>
      <c r="B134" s="6" t="s">
        <v>71</v>
      </c>
      <c r="C134" s="69"/>
      <c r="D134" s="71"/>
      <c r="E134" s="22"/>
    </row>
    <row r="135" spans="1:5" x14ac:dyDescent="0.2">
      <c r="A135" s="110"/>
      <c r="B135" s="6" t="s">
        <v>72</v>
      </c>
      <c r="C135" s="69">
        <v>6.4999999999999997E-3</v>
      </c>
      <c r="D135" s="70">
        <f>($D$128+$D$130+$D$149)/(1-($C$135+$C$136+$C$138))*C135</f>
        <v>1.7967056650246305</v>
      </c>
      <c r="E135" s="22"/>
    </row>
    <row r="136" spans="1:5" ht="12.75" customHeight="1" x14ac:dyDescent="0.2">
      <c r="A136" s="110"/>
      <c r="B136" s="6" t="s">
        <v>73</v>
      </c>
      <c r="C136" s="69">
        <v>0.03</v>
      </c>
      <c r="D136" s="70">
        <f>($D$128+$D$130+$D$149)/(1-($C$135+$C$136+$C$138))*C136</f>
        <v>8.2924876847290641</v>
      </c>
      <c r="E136" s="22"/>
    </row>
    <row r="137" spans="1:5" x14ac:dyDescent="0.2">
      <c r="A137" s="110"/>
      <c r="B137" s="6" t="s">
        <v>74</v>
      </c>
      <c r="C137" s="69"/>
      <c r="D137" s="71"/>
      <c r="E137" s="22"/>
    </row>
    <row r="138" spans="1:5" x14ac:dyDescent="0.2">
      <c r="A138" s="110"/>
      <c r="B138" s="6" t="s">
        <v>75</v>
      </c>
      <c r="C138" s="112">
        <v>0.05</v>
      </c>
      <c r="D138" s="113">
        <f>($D$128+$D$130+$D$149)/(1-($C$135+$C$136+$C$138))*C138</f>
        <v>13.820812807881774</v>
      </c>
      <c r="E138" s="22"/>
    </row>
    <row r="139" spans="1:5" x14ac:dyDescent="0.2">
      <c r="A139" s="111"/>
      <c r="B139" s="6" t="s">
        <v>76</v>
      </c>
      <c r="C139" s="112"/>
      <c r="D139" s="113">
        <f>($D$128+$D$130+$D$149)/(1-($C$135+$C$136+$C$138))*C139</f>
        <v>0</v>
      </c>
      <c r="E139" s="22"/>
    </row>
    <row r="140" spans="1:5" x14ac:dyDescent="0.2">
      <c r="A140" s="114" t="s">
        <v>77</v>
      </c>
      <c r="B140" s="115"/>
      <c r="C140" s="116"/>
      <c r="D140" s="40">
        <f>SUM(D128:D138)</f>
        <v>26.416256157635466</v>
      </c>
      <c r="E140" s="22"/>
    </row>
    <row r="141" spans="1:5" ht="26.25" customHeight="1" x14ac:dyDescent="0.2">
      <c r="A141" s="103" t="s">
        <v>148</v>
      </c>
      <c r="B141" s="101"/>
      <c r="C141" s="101"/>
      <c r="D141" s="102"/>
      <c r="E141" s="22"/>
    </row>
    <row r="142" spans="1:5" x14ac:dyDescent="0.2">
      <c r="A142" s="89" t="s">
        <v>78</v>
      </c>
      <c r="B142" s="89"/>
      <c r="C142" s="89"/>
      <c r="D142" s="89"/>
      <c r="E142" s="22"/>
    </row>
    <row r="143" spans="1:5" ht="12.75" customHeight="1" x14ac:dyDescent="0.2">
      <c r="A143" s="41"/>
      <c r="B143" s="94" t="s">
        <v>79</v>
      </c>
      <c r="C143" s="94"/>
      <c r="D143" s="32" t="s">
        <v>80</v>
      </c>
      <c r="E143" s="22"/>
    </row>
    <row r="144" spans="1:5" x14ac:dyDescent="0.2">
      <c r="A144" s="71" t="s">
        <v>21</v>
      </c>
      <c r="B144" s="93" t="s">
        <v>81</v>
      </c>
      <c r="C144" s="93"/>
      <c r="D144" s="70">
        <f>D41</f>
        <v>250</v>
      </c>
      <c r="E144" s="22"/>
    </row>
    <row r="145" spans="1:5" x14ac:dyDescent="0.2">
      <c r="A145" s="71" t="s">
        <v>3</v>
      </c>
      <c r="B145" s="93" t="s">
        <v>82</v>
      </c>
      <c r="C145" s="93"/>
      <c r="D145" s="70">
        <f>D80</f>
        <v>0</v>
      </c>
      <c r="E145" s="22"/>
    </row>
    <row r="146" spans="1:5" ht="26.25" customHeight="1" x14ac:dyDescent="0.2">
      <c r="A146" s="71" t="s">
        <v>5</v>
      </c>
      <c r="B146" s="93" t="s">
        <v>83</v>
      </c>
      <c r="C146" s="93"/>
      <c r="D146" s="70">
        <f>D90</f>
        <v>0</v>
      </c>
      <c r="E146" s="22"/>
    </row>
    <row r="147" spans="1:5" ht="16.5" customHeight="1" x14ac:dyDescent="0.2">
      <c r="A147" s="71" t="s">
        <v>7</v>
      </c>
      <c r="B147" s="93" t="s">
        <v>84</v>
      </c>
      <c r="C147" s="93"/>
      <c r="D147" s="70">
        <f>D117</f>
        <v>0</v>
      </c>
      <c r="E147" s="22"/>
    </row>
    <row r="148" spans="1:5" ht="16.5" customHeight="1" x14ac:dyDescent="0.2">
      <c r="A148" s="71" t="s">
        <v>23</v>
      </c>
      <c r="B148" s="93" t="s">
        <v>85</v>
      </c>
      <c r="C148" s="93"/>
      <c r="D148" s="70">
        <f>D124</f>
        <v>0</v>
      </c>
      <c r="E148" s="22"/>
    </row>
    <row r="149" spans="1:5" ht="16.5" customHeight="1" x14ac:dyDescent="0.2">
      <c r="A149" s="92" t="s">
        <v>86</v>
      </c>
      <c r="B149" s="92"/>
      <c r="C149" s="92"/>
      <c r="D149" s="35">
        <f>SUM(D144:D148)</f>
        <v>250</v>
      </c>
      <c r="E149" s="22"/>
    </row>
    <row r="150" spans="1:5" ht="16.5" customHeight="1" x14ac:dyDescent="0.2">
      <c r="A150" s="71" t="s">
        <v>24</v>
      </c>
      <c r="B150" s="93" t="s">
        <v>87</v>
      </c>
      <c r="C150" s="93"/>
      <c r="D150" s="70">
        <f>D140</f>
        <v>26.416256157635466</v>
      </c>
      <c r="E150" s="22"/>
    </row>
    <row r="151" spans="1:5" ht="16.5" customHeight="1" x14ac:dyDescent="0.2">
      <c r="A151" s="94" t="s">
        <v>88</v>
      </c>
      <c r="B151" s="94"/>
      <c r="C151" s="94"/>
      <c r="D151" s="33">
        <f>SUM(D150+D149)</f>
        <v>276.41625615763547</v>
      </c>
      <c r="E151" s="22"/>
    </row>
    <row r="152" spans="1:5" ht="16.5" customHeight="1" x14ac:dyDescent="0.2">
      <c r="A152" s="26"/>
      <c r="B152" s="26"/>
      <c r="C152" s="26"/>
      <c r="D152" s="27"/>
      <c r="E152" s="22"/>
    </row>
    <row r="153" spans="1:5" ht="16.5" customHeight="1" x14ac:dyDescent="0.2">
      <c r="E153" s="22"/>
    </row>
    <row r="154" spans="1:5" ht="16.5" customHeight="1" x14ac:dyDescent="0.2">
      <c r="E154" s="46"/>
    </row>
  </sheetData>
  <mergeCells count="125">
    <mergeCell ref="B147:C147"/>
    <mergeCell ref="B148:C148"/>
    <mergeCell ref="A149:C149"/>
    <mergeCell ref="B150:C150"/>
    <mergeCell ref="A151:C151"/>
    <mergeCell ref="A141:D141"/>
    <mergeCell ref="A142:D142"/>
    <mergeCell ref="B143:C143"/>
    <mergeCell ref="B144:C144"/>
    <mergeCell ref="B145:C145"/>
    <mergeCell ref="B146:C146"/>
    <mergeCell ref="A131:D131"/>
    <mergeCell ref="A133:D133"/>
    <mergeCell ref="A134:A139"/>
    <mergeCell ref="C138:C139"/>
    <mergeCell ref="D138:D139"/>
    <mergeCell ref="A140:C140"/>
    <mergeCell ref="B122:C122"/>
    <mergeCell ref="B123:C123"/>
    <mergeCell ref="A124:C124"/>
    <mergeCell ref="A125:D125"/>
    <mergeCell ref="A126:D126"/>
    <mergeCell ref="A129:D129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A18:D18"/>
    <mergeCell ref="A19:D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4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/>
    <pageSetUpPr fitToPage="1"/>
  </sheetPr>
  <dimension ref="A1:AMK154"/>
  <sheetViews>
    <sheetView showGridLines="0" topLeftCell="A136" zoomScale="120" zoomScaleNormal="120" zoomScalePageLayoutView="80" workbookViewId="0">
      <selection activeCell="C137" sqref="C137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21"/>
  </cols>
  <sheetData>
    <row r="1" spans="1:5" x14ac:dyDescent="0.2">
      <c r="A1" s="84"/>
      <c r="B1" s="84"/>
      <c r="C1" s="84"/>
      <c r="D1" s="25"/>
    </row>
    <row r="2" spans="1:5" x14ac:dyDescent="0.2">
      <c r="A2" s="85" t="s">
        <v>0</v>
      </c>
      <c r="B2" s="85"/>
      <c r="C2" s="85"/>
      <c r="D2" s="85"/>
      <c r="E2" s="22"/>
    </row>
    <row r="3" spans="1:5" x14ac:dyDescent="0.2">
      <c r="A3" s="86"/>
      <c r="B3" s="86"/>
      <c r="C3" s="86"/>
      <c r="D3" s="86"/>
      <c r="E3" s="22"/>
    </row>
    <row r="4" spans="1:5" x14ac:dyDescent="0.2">
      <c r="A4" s="86" t="s">
        <v>193</v>
      </c>
      <c r="B4" s="86"/>
      <c r="C4" s="86"/>
      <c r="D4" s="86"/>
      <c r="E4" s="22"/>
    </row>
    <row r="5" spans="1:5" x14ac:dyDescent="0.2">
      <c r="A5" s="87"/>
      <c r="B5" s="87"/>
      <c r="C5" s="87"/>
      <c r="D5" s="87"/>
      <c r="E5" s="22"/>
    </row>
    <row r="6" spans="1:5" ht="12.75" customHeight="1" x14ac:dyDescent="0.2">
      <c r="A6" s="6" t="s">
        <v>217</v>
      </c>
      <c r="B6" s="88"/>
      <c r="C6" s="88"/>
      <c r="D6" s="88"/>
      <c r="E6" s="22"/>
    </row>
    <row r="7" spans="1:5" ht="12.75" customHeight="1" x14ac:dyDescent="0.2">
      <c r="A7" s="6" t="s">
        <v>218</v>
      </c>
      <c r="B7" s="92" t="s">
        <v>171</v>
      </c>
      <c r="C7" s="92"/>
      <c r="D7" s="92"/>
      <c r="E7" s="22"/>
    </row>
    <row r="8" spans="1:5" x14ac:dyDescent="0.2">
      <c r="A8" s="88"/>
      <c r="B8" s="88"/>
      <c r="C8" s="88"/>
      <c r="D8" s="88"/>
      <c r="E8" s="22"/>
    </row>
    <row r="9" spans="1:5" x14ac:dyDescent="0.2">
      <c r="A9" s="28" t="s">
        <v>219</v>
      </c>
      <c r="B9" s="29"/>
      <c r="C9" s="29"/>
      <c r="D9" s="30"/>
      <c r="E9" s="22"/>
    </row>
    <row r="10" spans="1:5" x14ac:dyDescent="0.2">
      <c r="A10" s="87"/>
      <c r="B10" s="87"/>
      <c r="C10" s="87"/>
      <c r="D10" s="87"/>
      <c r="E10" s="22"/>
    </row>
    <row r="11" spans="1:5" ht="13.5" customHeight="1" x14ac:dyDescent="0.2">
      <c r="A11" s="92" t="s">
        <v>1</v>
      </c>
      <c r="B11" s="92"/>
      <c r="C11" s="92"/>
      <c r="D11" s="92"/>
      <c r="E11" s="22"/>
    </row>
    <row r="12" spans="1:5" x14ac:dyDescent="0.2">
      <c r="A12" s="71" t="s">
        <v>21</v>
      </c>
      <c r="B12" s="88" t="s">
        <v>2</v>
      </c>
      <c r="C12" s="88"/>
      <c r="D12" s="71"/>
      <c r="E12" s="22"/>
    </row>
    <row r="13" spans="1:5" ht="12.75" customHeight="1" x14ac:dyDescent="0.2">
      <c r="A13" s="71" t="s">
        <v>3</v>
      </c>
      <c r="B13" s="88" t="s">
        <v>4</v>
      </c>
      <c r="C13" s="88"/>
      <c r="D13" s="71" t="s">
        <v>196</v>
      </c>
      <c r="E13" s="22"/>
    </row>
    <row r="14" spans="1:5" ht="12.75" customHeight="1" x14ac:dyDescent="0.2">
      <c r="A14" s="71" t="s">
        <v>5</v>
      </c>
      <c r="B14" s="88" t="s">
        <v>6</v>
      </c>
      <c r="C14" s="88"/>
      <c r="D14" s="71" t="s">
        <v>172</v>
      </c>
      <c r="E14" s="22"/>
    </row>
    <row r="15" spans="1:5" ht="12.75" customHeight="1" x14ac:dyDescent="0.2">
      <c r="A15" s="71" t="s">
        <v>7</v>
      </c>
      <c r="B15" s="88" t="s">
        <v>169</v>
      </c>
      <c r="C15" s="88"/>
      <c r="D15" s="71">
        <v>12</v>
      </c>
      <c r="E15" s="22"/>
    </row>
    <row r="16" spans="1:5" x14ac:dyDescent="0.2">
      <c r="A16" s="87"/>
      <c r="B16" s="87"/>
      <c r="C16" s="87"/>
      <c r="D16" s="87"/>
      <c r="E16" s="22"/>
    </row>
    <row r="17" spans="1:1025" x14ac:dyDescent="0.2">
      <c r="A17" s="89" t="s">
        <v>8</v>
      </c>
      <c r="B17" s="89"/>
      <c r="C17" s="89"/>
      <c r="D17" s="89"/>
      <c r="E17" s="22"/>
    </row>
    <row r="18" spans="1:1025" x14ac:dyDescent="0.2">
      <c r="A18" s="90" t="s">
        <v>9</v>
      </c>
      <c r="B18" s="90"/>
      <c r="C18" s="90"/>
      <c r="D18" s="90"/>
      <c r="E18" s="22"/>
      <c r="AMI18" s="21"/>
      <c r="AMJ18" s="21"/>
      <c r="AMK18" s="21"/>
    </row>
    <row r="19" spans="1:1025" x14ac:dyDescent="0.2">
      <c r="A19" s="91" t="s">
        <v>189</v>
      </c>
      <c r="B19" s="91"/>
      <c r="C19" s="91"/>
      <c r="D19" s="91"/>
      <c r="E19" s="22"/>
      <c r="AMI19" s="21"/>
      <c r="AMJ19" s="21"/>
      <c r="AMK19" s="21"/>
    </row>
    <row r="20" spans="1:1025" x14ac:dyDescent="0.2">
      <c r="A20" s="87"/>
      <c r="B20" s="87"/>
      <c r="C20" s="87"/>
      <c r="D20" s="87"/>
      <c r="E20" s="22"/>
    </row>
    <row r="21" spans="1:1025" x14ac:dyDescent="0.2">
      <c r="A21" s="89" t="s">
        <v>10</v>
      </c>
      <c r="B21" s="89"/>
      <c r="C21" s="89"/>
      <c r="D21" s="89"/>
      <c r="E21" s="22"/>
    </row>
    <row r="22" spans="1:1025" x14ac:dyDescent="0.2">
      <c r="A22" s="89" t="s">
        <v>11</v>
      </c>
      <c r="B22" s="89"/>
      <c r="C22" s="89"/>
      <c r="D22" s="89"/>
      <c r="E22" s="22"/>
    </row>
    <row r="23" spans="1:1025" ht="15.75" customHeight="1" x14ac:dyDescent="0.2">
      <c r="A23" s="94" t="s">
        <v>12</v>
      </c>
      <c r="B23" s="94"/>
      <c r="C23" s="94"/>
      <c r="D23" s="94"/>
      <c r="E23" s="22"/>
    </row>
    <row r="24" spans="1:1025" ht="23.65" customHeight="1" x14ac:dyDescent="0.2">
      <c r="A24" s="71">
        <v>1</v>
      </c>
      <c r="B24" s="93" t="s">
        <v>13</v>
      </c>
      <c r="C24" s="93"/>
      <c r="D24" s="71" t="str">
        <f>A19</f>
        <v>DIÁRIAS</v>
      </c>
      <c r="E24" s="22"/>
    </row>
    <row r="25" spans="1:1025" ht="12.75" customHeight="1" x14ac:dyDescent="0.2">
      <c r="A25" s="71">
        <v>2</v>
      </c>
      <c r="B25" s="93" t="s">
        <v>14</v>
      </c>
      <c r="C25" s="93"/>
      <c r="D25" s="71"/>
      <c r="E25" s="22"/>
    </row>
    <row r="26" spans="1:1025" ht="12.75" customHeight="1" x14ac:dyDescent="0.2">
      <c r="A26" s="71">
        <v>2</v>
      </c>
      <c r="B26" s="93" t="s">
        <v>191</v>
      </c>
      <c r="C26" s="93"/>
      <c r="D26" s="63">
        <v>100</v>
      </c>
      <c r="E26" s="22"/>
    </row>
    <row r="27" spans="1:1025" ht="23.65" customHeight="1" x14ac:dyDescent="0.2">
      <c r="A27" s="71">
        <v>3</v>
      </c>
      <c r="B27" s="93" t="s">
        <v>16</v>
      </c>
      <c r="C27" s="93"/>
      <c r="D27" s="71" t="str">
        <f>A4</f>
        <v>DIÁRIAS SEM PERNOITE</v>
      </c>
      <c r="E27" s="22"/>
    </row>
    <row r="28" spans="1:1025" ht="12.75" customHeight="1" x14ac:dyDescent="0.2">
      <c r="A28" s="71">
        <v>4</v>
      </c>
      <c r="B28" s="93" t="s">
        <v>17</v>
      </c>
      <c r="C28" s="93"/>
      <c r="D28" s="31">
        <v>43466</v>
      </c>
      <c r="E28" s="22"/>
    </row>
    <row r="29" spans="1:1025" x14ac:dyDescent="0.2">
      <c r="A29" s="87"/>
      <c r="B29" s="87"/>
      <c r="C29" s="87"/>
      <c r="D29" s="87"/>
      <c r="E29" s="22"/>
    </row>
    <row r="30" spans="1:1025" x14ac:dyDescent="0.2">
      <c r="A30" s="89" t="s">
        <v>18</v>
      </c>
      <c r="B30" s="89"/>
      <c r="C30" s="89"/>
      <c r="D30" s="89"/>
      <c r="E30" s="22"/>
    </row>
    <row r="31" spans="1:1025" ht="12.75" customHeight="1" x14ac:dyDescent="0.2">
      <c r="A31" s="68">
        <v>1</v>
      </c>
      <c r="B31" s="94" t="s">
        <v>19</v>
      </c>
      <c r="C31" s="94"/>
      <c r="D31" s="68" t="s">
        <v>20</v>
      </c>
      <c r="E31" s="22"/>
    </row>
    <row r="32" spans="1:1025" ht="12.75" customHeight="1" x14ac:dyDescent="0.2">
      <c r="A32" s="71" t="s">
        <v>21</v>
      </c>
      <c r="B32" s="93" t="s">
        <v>191</v>
      </c>
      <c r="C32" s="93"/>
      <c r="D32" s="62">
        <v>100</v>
      </c>
      <c r="E32" s="22"/>
    </row>
    <row r="33" spans="1:6" ht="12.75" customHeight="1" x14ac:dyDescent="0.2">
      <c r="A33" s="71" t="s">
        <v>3</v>
      </c>
      <c r="B33" s="93" t="s">
        <v>150</v>
      </c>
      <c r="C33" s="93"/>
      <c r="D33" s="70">
        <v>0</v>
      </c>
      <c r="E33" s="22"/>
    </row>
    <row r="34" spans="1:6" ht="18" customHeight="1" x14ac:dyDescent="0.2">
      <c r="A34" s="71" t="s">
        <v>5</v>
      </c>
      <c r="B34" s="93" t="s">
        <v>151</v>
      </c>
      <c r="C34" s="93"/>
      <c r="D34" s="70">
        <v>0</v>
      </c>
      <c r="E34" s="22"/>
      <c r="F34" s="2"/>
    </row>
    <row r="35" spans="1:6" ht="36.75" customHeight="1" x14ac:dyDescent="0.2">
      <c r="A35" s="71" t="s">
        <v>7</v>
      </c>
      <c r="B35" s="93" t="s">
        <v>114</v>
      </c>
      <c r="C35" s="93"/>
      <c r="D35" s="70">
        <v>0</v>
      </c>
      <c r="E35" s="22"/>
      <c r="F35" s="3"/>
    </row>
    <row r="36" spans="1:6" ht="24.75" customHeight="1" x14ac:dyDescent="0.2">
      <c r="A36" s="71" t="s">
        <v>23</v>
      </c>
      <c r="B36" s="95" t="s">
        <v>113</v>
      </c>
      <c r="C36" s="96"/>
      <c r="D36" s="70">
        <v>0</v>
      </c>
      <c r="E36" s="22"/>
      <c r="F36" s="3"/>
    </row>
    <row r="37" spans="1:6" ht="32.25" customHeight="1" x14ac:dyDescent="0.2">
      <c r="A37" s="71" t="s">
        <v>24</v>
      </c>
      <c r="B37" s="95" t="s">
        <v>110</v>
      </c>
      <c r="C37" s="96"/>
      <c r="D37" s="70">
        <v>0</v>
      </c>
      <c r="E37" s="22"/>
      <c r="F37" s="3"/>
    </row>
    <row r="38" spans="1:6" ht="26.25" customHeight="1" x14ac:dyDescent="0.2">
      <c r="A38" s="71" t="s">
        <v>25</v>
      </c>
      <c r="B38" s="95" t="s">
        <v>111</v>
      </c>
      <c r="C38" s="96"/>
      <c r="D38" s="70">
        <v>0</v>
      </c>
      <c r="E38" s="22"/>
      <c r="F38" s="3"/>
    </row>
    <row r="39" spans="1:6" x14ac:dyDescent="0.2">
      <c r="A39" s="71" t="s">
        <v>26</v>
      </c>
      <c r="B39" s="93" t="s">
        <v>174</v>
      </c>
      <c r="C39" s="93"/>
      <c r="D39" s="62">
        <v>0</v>
      </c>
      <c r="E39" s="22"/>
      <c r="F39" s="3"/>
    </row>
    <row r="40" spans="1:6" x14ac:dyDescent="0.2">
      <c r="A40" s="71" t="s">
        <v>27</v>
      </c>
      <c r="B40" s="93" t="s">
        <v>112</v>
      </c>
      <c r="C40" s="93"/>
      <c r="D40" s="62">
        <v>0</v>
      </c>
      <c r="E40" s="22"/>
      <c r="F40" s="3"/>
    </row>
    <row r="41" spans="1:6" ht="12.75" customHeight="1" x14ac:dyDescent="0.2">
      <c r="A41" s="32"/>
      <c r="B41" s="94" t="s">
        <v>99</v>
      </c>
      <c r="C41" s="94"/>
      <c r="D41" s="33">
        <f>SUM(D32:D40)</f>
        <v>100</v>
      </c>
      <c r="E41" s="22"/>
      <c r="F41" s="3"/>
    </row>
    <row r="42" spans="1:6" x14ac:dyDescent="0.2">
      <c r="A42" s="97" t="s">
        <v>142</v>
      </c>
      <c r="B42" s="98"/>
      <c r="C42" s="98"/>
      <c r="D42" s="99"/>
      <c r="E42" s="22"/>
    </row>
    <row r="43" spans="1:6" ht="12.75" customHeight="1" x14ac:dyDescent="0.2">
      <c r="A43" s="86" t="s">
        <v>28</v>
      </c>
      <c r="B43" s="86"/>
      <c r="C43" s="86"/>
      <c r="D43" s="86"/>
      <c r="E43" s="22"/>
    </row>
    <row r="44" spans="1:6" x14ac:dyDescent="0.2">
      <c r="A44" s="86" t="s">
        <v>124</v>
      </c>
      <c r="B44" s="86"/>
      <c r="C44" s="86"/>
      <c r="D44" s="86"/>
      <c r="E44" s="22"/>
    </row>
    <row r="45" spans="1:6" x14ac:dyDescent="0.2">
      <c r="A45" s="68" t="s">
        <v>29</v>
      </c>
      <c r="B45" s="94" t="s">
        <v>30</v>
      </c>
      <c r="C45" s="94"/>
      <c r="D45" s="68" t="s">
        <v>20</v>
      </c>
      <c r="E45" s="22"/>
    </row>
    <row r="46" spans="1:6" ht="25.5" x14ac:dyDescent="0.2">
      <c r="A46" s="71" t="s">
        <v>21</v>
      </c>
      <c r="B46" s="6" t="s">
        <v>115</v>
      </c>
      <c r="C46" s="34" t="s">
        <v>31</v>
      </c>
      <c r="D46" s="70">
        <v>0</v>
      </c>
      <c r="E46" s="22"/>
    </row>
    <row r="47" spans="1:6" ht="25.5" x14ac:dyDescent="0.2">
      <c r="A47" s="71" t="s">
        <v>3</v>
      </c>
      <c r="B47" s="6" t="s">
        <v>116</v>
      </c>
      <c r="C47" s="34" t="s">
        <v>31</v>
      </c>
      <c r="D47" s="70">
        <v>0</v>
      </c>
      <c r="E47" s="22"/>
    </row>
    <row r="48" spans="1:6" x14ac:dyDescent="0.2">
      <c r="A48" s="92" t="s">
        <v>32</v>
      </c>
      <c r="B48" s="92"/>
      <c r="C48" s="92"/>
      <c r="D48" s="35">
        <f>SUM(D46:D47)</f>
        <v>0</v>
      </c>
      <c r="E48" s="22"/>
    </row>
    <row r="49" spans="1:5" ht="25.5" x14ac:dyDescent="0.2">
      <c r="A49" s="71" t="s">
        <v>5</v>
      </c>
      <c r="B49" s="6" t="s">
        <v>125</v>
      </c>
      <c r="C49" s="34" t="s">
        <v>31</v>
      </c>
      <c r="D49" s="70">
        <f>(D46+D47)*C62</f>
        <v>0</v>
      </c>
      <c r="E49" s="22"/>
    </row>
    <row r="50" spans="1:5" ht="12.75" customHeight="1" x14ac:dyDescent="0.2">
      <c r="A50" s="94" t="s">
        <v>126</v>
      </c>
      <c r="B50" s="94"/>
      <c r="C50" s="94"/>
      <c r="D50" s="33">
        <f>D48+D49</f>
        <v>0</v>
      </c>
      <c r="E50" s="22"/>
    </row>
    <row r="51" spans="1:5" ht="36" customHeight="1" x14ac:dyDescent="0.2">
      <c r="A51" s="103" t="s">
        <v>141</v>
      </c>
      <c r="B51" s="101"/>
      <c r="C51" s="101"/>
      <c r="D51" s="102"/>
      <c r="E51" s="22"/>
    </row>
    <row r="52" spans="1:5" ht="12.75" customHeight="1" x14ac:dyDescent="0.2">
      <c r="A52" s="89" t="s">
        <v>33</v>
      </c>
      <c r="B52" s="89"/>
      <c r="C52" s="89"/>
      <c r="D52" s="89"/>
      <c r="E52" s="22"/>
    </row>
    <row r="53" spans="1:5" x14ac:dyDescent="0.2">
      <c r="A53" s="68" t="s">
        <v>34</v>
      </c>
      <c r="B53" s="36" t="s">
        <v>35</v>
      </c>
      <c r="C53" s="68" t="s">
        <v>36</v>
      </c>
      <c r="D53" s="68" t="s">
        <v>20</v>
      </c>
      <c r="E53" s="22"/>
    </row>
    <row r="54" spans="1:5" x14ac:dyDescent="0.2">
      <c r="A54" s="71" t="s">
        <v>21</v>
      </c>
      <c r="B54" s="6" t="s">
        <v>127</v>
      </c>
      <c r="C54" s="37">
        <v>0.2</v>
      </c>
      <c r="D54" s="70">
        <v>0</v>
      </c>
      <c r="E54" s="22" t="s">
        <v>37</v>
      </c>
    </row>
    <row r="55" spans="1:5" x14ac:dyDescent="0.2">
      <c r="A55" s="71" t="s">
        <v>3</v>
      </c>
      <c r="B55" s="6" t="s">
        <v>131</v>
      </c>
      <c r="C55" s="38">
        <v>2.5000000000000001E-2</v>
      </c>
      <c r="D55" s="70">
        <v>0</v>
      </c>
      <c r="E55" s="22"/>
    </row>
    <row r="56" spans="1:5" x14ac:dyDescent="0.2">
      <c r="A56" s="71" t="s">
        <v>5</v>
      </c>
      <c r="B56" s="6" t="s">
        <v>134</v>
      </c>
      <c r="C56" s="37">
        <v>1.4999999999999999E-2</v>
      </c>
      <c r="D56" s="70">
        <v>0</v>
      </c>
      <c r="E56" s="22" t="s">
        <v>37</v>
      </c>
    </row>
    <row r="57" spans="1:5" x14ac:dyDescent="0.2">
      <c r="A57" s="71" t="s">
        <v>7</v>
      </c>
      <c r="B57" s="6" t="s">
        <v>128</v>
      </c>
      <c r="C57" s="38">
        <v>1.4999999999999999E-2</v>
      </c>
      <c r="D57" s="70">
        <v>0</v>
      </c>
      <c r="E57" s="22"/>
    </row>
    <row r="58" spans="1:5" x14ac:dyDescent="0.2">
      <c r="A58" s="71" t="s">
        <v>23</v>
      </c>
      <c r="B58" s="6" t="s">
        <v>129</v>
      </c>
      <c r="C58" s="38">
        <v>0.01</v>
      </c>
      <c r="D58" s="70">
        <v>0</v>
      </c>
      <c r="E58" s="22"/>
    </row>
    <row r="59" spans="1:5" x14ac:dyDescent="0.2">
      <c r="A59" s="71" t="s">
        <v>24</v>
      </c>
      <c r="B59" s="6" t="s">
        <v>133</v>
      </c>
      <c r="C59" s="38">
        <v>6.0000000000000001E-3</v>
      </c>
      <c r="D59" s="70">
        <v>0</v>
      </c>
      <c r="E59" s="22"/>
    </row>
    <row r="60" spans="1:5" x14ac:dyDescent="0.2">
      <c r="A60" s="71" t="s">
        <v>25</v>
      </c>
      <c r="B60" s="6" t="s">
        <v>130</v>
      </c>
      <c r="C60" s="38">
        <v>2E-3</v>
      </c>
      <c r="D60" s="70">
        <v>0</v>
      </c>
      <c r="E60" s="22"/>
    </row>
    <row r="61" spans="1:5" x14ac:dyDescent="0.2">
      <c r="A61" s="71" t="s">
        <v>26</v>
      </c>
      <c r="B61" s="6" t="s">
        <v>132</v>
      </c>
      <c r="C61" s="37">
        <v>0.08</v>
      </c>
      <c r="D61" s="70">
        <v>0</v>
      </c>
      <c r="E61" s="22" t="s">
        <v>37</v>
      </c>
    </row>
    <row r="62" spans="1:5" ht="25.5" x14ac:dyDescent="0.2">
      <c r="A62" s="32"/>
      <c r="B62" s="36" t="s">
        <v>38</v>
      </c>
      <c r="C62" s="39">
        <f>SUM(C54:C61)</f>
        <v>0.35300000000000004</v>
      </c>
      <c r="D62" s="33">
        <f>SUM(D54:D61)</f>
        <v>0</v>
      </c>
      <c r="E62" s="22"/>
    </row>
    <row r="63" spans="1:5" x14ac:dyDescent="0.2">
      <c r="A63" s="100"/>
      <c r="B63" s="101"/>
      <c r="C63" s="101"/>
      <c r="D63" s="102"/>
      <c r="E63" s="22"/>
    </row>
    <row r="64" spans="1:5" x14ac:dyDescent="0.2">
      <c r="A64" s="86" t="s">
        <v>39</v>
      </c>
      <c r="B64" s="86"/>
      <c r="C64" s="86"/>
      <c r="D64" s="86"/>
      <c r="E64" s="22"/>
    </row>
    <row r="65" spans="1:5" x14ac:dyDescent="0.2">
      <c r="A65" s="68" t="s">
        <v>29</v>
      </c>
      <c r="B65" s="94" t="s">
        <v>40</v>
      </c>
      <c r="C65" s="94"/>
      <c r="D65" s="68" t="s">
        <v>20</v>
      </c>
      <c r="E65" s="22"/>
    </row>
    <row r="66" spans="1:5" x14ac:dyDescent="0.2">
      <c r="A66" s="71" t="s">
        <v>21</v>
      </c>
      <c r="B66" s="93" t="s">
        <v>178</v>
      </c>
      <c r="C66" s="93"/>
      <c r="D66" s="60">
        <v>0</v>
      </c>
      <c r="E66" s="22"/>
    </row>
    <row r="67" spans="1:5" ht="16.5" customHeight="1" x14ac:dyDescent="0.2">
      <c r="A67" s="71" t="s">
        <v>3</v>
      </c>
      <c r="B67" s="93" t="s">
        <v>100</v>
      </c>
      <c r="C67" s="93"/>
      <c r="D67" s="62">
        <v>0</v>
      </c>
      <c r="E67" s="22"/>
    </row>
    <row r="68" spans="1:5" ht="24" customHeight="1" x14ac:dyDescent="0.2">
      <c r="A68" s="71" t="s">
        <v>5</v>
      </c>
      <c r="B68" s="93" t="s">
        <v>108</v>
      </c>
      <c r="C68" s="93"/>
      <c r="D68" s="62">
        <v>0</v>
      </c>
      <c r="E68" s="23"/>
    </row>
    <row r="69" spans="1:5" ht="16.5" customHeight="1" x14ac:dyDescent="0.2">
      <c r="A69" s="71" t="s">
        <v>7</v>
      </c>
      <c r="B69" s="93" t="s">
        <v>101</v>
      </c>
      <c r="C69" s="93"/>
      <c r="D69" s="62">
        <v>0</v>
      </c>
      <c r="E69" s="42"/>
    </row>
    <row r="70" spans="1:5" ht="27.6" customHeight="1" x14ac:dyDescent="0.2">
      <c r="A70" s="71" t="s">
        <v>23</v>
      </c>
      <c r="B70" s="93" t="s">
        <v>109</v>
      </c>
      <c r="C70" s="93"/>
      <c r="D70" s="62">
        <v>0</v>
      </c>
      <c r="E70" s="24"/>
    </row>
    <row r="71" spans="1:5" ht="16.5" customHeight="1" x14ac:dyDescent="0.2">
      <c r="A71" s="71" t="s">
        <v>24</v>
      </c>
      <c r="B71" s="93" t="s">
        <v>175</v>
      </c>
      <c r="C71" s="93"/>
      <c r="D71" s="62">
        <v>0</v>
      </c>
      <c r="E71" s="22"/>
    </row>
    <row r="72" spans="1:5" ht="16.5" customHeight="1" x14ac:dyDescent="0.2">
      <c r="A72" s="71" t="s">
        <v>25</v>
      </c>
      <c r="B72" s="93" t="s">
        <v>102</v>
      </c>
      <c r="C72" s="93"/>
      <c r="D72" s="70">
        <v>0</v>
      </c>
      <c r="E72" s="22"/>
    </row>
    <row r="73" spans="1:5" ht="16.5" customHeight="1" x14ac:dyDescent="0.2">
      <c r="A73" s="94" t="s">
        <v>41</v>
      </c>
      <c r="B73" s="94"/>
      <c r="C73" s="94"/>
      <c r="D73" s="33">
        <f>SUM(D66:D72)</f>
        <v>0</v>
      </c>
      <c r="E73" s="22"/>
    </row>
    <row r="74" spans="1:5" ht="39.75" customHeight="1" x14ac:dyDescent="0.2">
      <c r="A74" s="103" t="s">
        <v>143</v>
      </c>
      <c r="B74" s="101"/>
      <c r="C74" s="101"/>
      <c r="D74" s="102"/>
      <c r="E74" s="22"/>
    </row>
    <row r="75" spans="1:5" ht="16.5" customHeight="1" x14ac:dyDescent="0.2">
      <c r="A75" s="86" t="s">
        <v>42</v>
      </c>
      <c r="B75" s="86"/>
      <c r="C75" s="86"/>
      <c r="D75" s="86"/>
      <c r="E75" s="22"/>
    </row>
    <row r="76" spans="1:5" x14ac:dyDescent="0.2">
      <c r="A76" s="68">
        <v>2</v>
      </c>
      <c r="B76" s="94" t="s">
        <v>43</v>
      </c>
      <c r="C76" s="94"/>
      <c r="D76" s="68" t="s">
        <v>20</v>
      </c>
      <c r="E76" s="22"/>
    </row>
    <row r="77" spans="1:5" x14ac:dyDescent="0.2">
      <c r="A77" s="71" t="s">
        <v>29</v>
      </c>
      <c r="B77" s="93" t="s">
        <v>30</v>
      </c>
      <c r="C77" s="93"/>
      <c r="D77" s="70">
        <f>D50</f>
        <v>0</v>
      </c>
      <c r="E77" s="22"/>
    </row>
    <row r="78" spans="1:5" ht="16.5" customHeight="1" x14ac:dyDescent="0.2">
      <c r="A78" s="71" t="s">
        <v>34</v>
      </c>
      <c r="B78" s="93" t="s">
        <v>35</v>
      </c>
      <c r="C78" s="93"/>
      <c r="D78" s="70">
        <f>D62</f>
        <v>0</v>
      </c>
      <c r="E78" s="22"/>
    </row>
    <row r="79" spans="1:5" ht="16.5" customHeight="1" x14ac:dyDescent="0.2">
      <c r="A79" s="71" t="s">
        <v>44</v>
      </c>
      <c r="B79" s="93" t="s">
        <v>40</v>
      </c>
      <c r="C79" s="93"/>
      <c r="D79" s="70">
        <f>D73</f>
        <v>0</v>
      </c>
      <c r="E79" s="22"/>
    </row>
    <row r="80" spans="1:5" ht="16.5" customHeight="1" x14ac:dyDescent="0.2">
      <c r="A80" s="94" t="s">
        <v>45</v>
      </c>
      <c r="B80" s="94"/>
      <c r="C80" s="94"/>
      <c r="D80" s="33">
        <f>SUM(D77:D79)</f>
        <v>0</v>
      </c>
      <c r="E80" s="22"/>
    </row>
    <row r="81" spans="1:5" x14ac:dyDescent="0.2">
      <c r="A81" s="100"/>
      <c r="B81" s="101"/>
      <c r="C81" s="101"/>
      <c r="D81" s="102"/>
      <c r="E81" s="22"/>
    </row>
    <row r="82" spans="1:5" ht="16.5" customHeight="1" x14ac:dyDescent="0.2">
      <c r="A82" s="86" t="s">
        <v>46</v>
      </c>
      <c r="B82" s="86"/>
      <c r="C82" s="86"/>
      <c r="D82" s="86"/>
      <c r="E82" s="22"/>
    </row>
    <row r="83" spans="1:5" x14ac:dyDescent="0.2">
      <c r="A83" s="68">
        <v>3</v>
      </c>
      <c r="B83" s="94" t="s">
        <v>47</v>
      </c>
      <c r="C83" s="94"/>
      <c r="D83" s="68" t="s">
        <v>20</v>
      </c>
      <c r="E83" s="22"/>
    </row>
    <row r="84" spans="1:5" ht="66.75" customHeight="1" x14ac:dyDescent="0.2">
      <c r="A84" s="71" t="s">
        <v>21</v>
      </c>
      <c r="B84" s="93" t="s">
        <v>153</v>
      </c>
      <c r="C84" s="93"/>
      <c r="D84" s="70">
        <v>0</v>
      </c>
      <c r="E84" s="22"/>
    </row>
    <row r="85" spans="1:5" ht="26.25" customHeight="1" x14ac:dyDescent="0.2">
      <c r="A85" s="71" t="s">
        <v>3</v>
      </c>
      <c r="B85" s="93" t="s">
        <v>117</v>
      </c>
      <c r="C85" s="93"/>
      <c r="D85" s="70">
        <v>0</v>
      </c>
      <c r="E85" s="22"/>
    </row>
    <row r="86" spans="1:5" ht="25.5" x14ac:dyDescent="0.2">
      <c r="A86" s="71" t="s">
        <v>5</v>
      </c>
      <c r="B86" s="67" t="s">
        <v>118</v>
      </c>
      <c r="C86" s="34" t="s">
        <v>31</v>
      </c>
      <c r="D86" s="70">
        <v>0</v>
      </c>
      <c r="E86" s="22"/>
    </row>
    <row r="87" spans="1:5" ht="26.25" customHeight="1" x14ac:dyDescent="0.2">
      <c r="A87" s="71" t="s">
        <v>7</v>
      </c>
      <c r="B87" s="93" t="s">
        <v>154</v>
      </c>
      <c r="C87" s="93"/>
      <c r="D87" s="70">
        <v>0</v>
      </c>
      <c r="E87" s="22"/>
    </row>
    <row r="88" spans="1:5" ht="30.75" customHeight="1" x14ac:dyDescent="0.2">
      <c r="A88" s="71" t="s">
        <v>23</v>
      </c>
      <c r="B88" s="93" t="s">
        <v>119</v>
      </c>
      <c r="C88" s="93"/>
      <c r="D88" s="70">
        <v>0</v>
      </c>
      <c r="E88" s="22"/>
    </row>
    <row r="89" spans="1:5" ht="30.75" customHeight="1" x14ac:dyDescent="0.2">
      <c r="A89" s="71" t="s">
        <v>24</v>
      </c>
      <c r="B89" s="67" t="s">
        <v>152</v>
      </c>
      <c r="C89" s="34" t="s">
        <v>31</v>
      </c>
      <c r="D89" s="70">
        <v>0</v>
      </c>
      <c r="E89" s="22"/>
    </row>
    <row r="90" spans="1:5" x14ac:dyDescent="0.2">
      <c r="A90" s="94" t="s">
        <v>48</v>
      </c>
      <c r="B90" s="94"/>
      <c r="C90" s="94"/>
      <c r="D90" s="33">
        <f>SUM(D84+D85+D86+D87+D88+D89)</f>
        <v>0</v>
      </c>
      <c r="E90" s="22"/>
    </row>
    <row r="91" spans="1:5" x14ac:dyDescent="0.2">
      <c r="A91" s="100"/>
      <c r="B91" s="101"/>
      <c r="C91" s="101"/>
      <c r="D91" s="102"/>
      <c r="E91" s="22"/>
    </row>
    <row r="92" spans="1:5" ht="16.5" customHeight="1" x14ac:dyDescent="0.2">
      <c r="A92" s="86" t="s">
        <v>49</v>
      </c>
      <c r="B92" s="86"/>
      <c r="C92" s="86"/>
      <c r="D92" s="86"/>
      <c r="E92" s="22"/>
    </row>
    <row r="93" spans="1:5" ht="39.75" customHeight="1" x14ac:dyDescent="0.2">
      <c r="A93" s="103" t="s">
        <v>144</v>
      </c>
      <c r="B93" s="101"/>
      <c r="C93" s="101"/>
      <c r="D93" s="102"/>
      <c r="E93" s="22"/>
    </row>
    <row r="94" spans="1:5" ht="41.25" customHeight="1" x14ac:dyDescent="0.2">
      <c r="A94" s="104" t="s">
        <v>136</v>
      </c>
      <c r="B94" s="105"/>
      <c r="C94" s="106"/>
      <c r="D94" s="48">
        <v>0</v>
      </c>
      <c r="E94" s="22"/>
    </row>
    <row r="95" spans="1:5" x14ac:dyDescent="0.2">
      <c r="A95" s="89" t="s">
        <v>50</v>
      </c>
      <c r="B95" s="89"/>
      <c r="C95" s="89"/>
      <c r="D95" s="89"/>
      <c r="E95" s="22"/>
    </row>
    <row r="96" spans="1:5" x14ac:dyDescent="0.2">
      <c r="A96" s="68" t="s">
        <v>51</v>
      </c>
      <c r="B96" s="94" t="s">
        <v>52</v>
      </c>
      <c r="C96" s="94"/>
      <c r="D96" s="68" t="s">
        <v>20</v>
      </c>
      <c r="E96" s="22"/>
    </row>
    <row r="97" spans="1:5" x14ac:dyDescent="0.2">
      <c r="A97" s="71" t="s">
        <v>21</v>
      </c>
      <c r="B97" s="93" t="s">
        <v>149</v>
      </c>
      <c r="C97" s="93"/>
      <c r="D97" s="70">
        <f>D94*0.0833</f>
        <v>0</v>
      </c>
      <c r="E97" s="22"/>
    </row>
    <row r="98" spans="1:5" ht="16.5" customHeight="1" x14ac:dyDescent="0.2">
      <c r="A98" s="71" t="s">
        <v>3</v>
      </c>
      <c r="B98" s="93" t="s">
        <v>137</v>
      </c>
      <c r="C98" s="93"/>
      <c r="D98" s="70">
        <f>($D$94/30/12)*1</f>
        <v>0</v>
      </c>
      <c r="E98" s="22"/>
    </row>
    <row r="99" spans="1:5" ht="16.5" customHeight="1" x14ac:dyDescent="0.2">
      <c r="A99" s="71" t="s">
        <v>5</v>
      </c>
      <c r="B99" s="93" t="s">
        <v>138</v>
      </c>
      <c r="C99" s="93"/>
      <c r="D99" s="70">
        <f>(($D$94/30/12)*5)*0.015</f>
        <v>0</v>
      </c>
      <c r="E99" s="22"/>
    </row>
    <row r="100" spans="1:5" ht="16.5" customHeight="1" x14ac:dyDescent="0.2">
      <c r="A100" s="71" t="s">
        <v>7</v>
      </c>
      <c r="B100" s="93" t="s">
        <v>139</v>
      </c>
      <c r="C100" s="93"/>
      <c r="D100" s="70">
        <f>(($D$94/30/12)*30)*0.08</f>
        <v>0</v>
      </c>
      <c r="E100" s="22"/>
    </row>
    <row r="101" spans="1:5" ht="16.5" customHeight="1" x14ac:dyDescent="0.2">
      <c r="A101" s="71" t="s">
        <v>23</v>
      </c>
      <c r="B101" s="93" t="s">
        <v>140</v>
      </c>
      <c r="C101" s="93"/>
      <c r="D101" s="70">
        <f>(($D$94/30/12)*5)*0.4</f>
        <v>0</v>
      </c>
      <c r="E101" s="22"/>
    </row>
    <row r="102" spans="1:5" ht="24.75" customHeight="1" x14ac:dyDescent="0.2">
      <c r="A102" s="71" t="s">
        <v>24</v>
      </c>
      <c r="B102" s="93" t="s">
        <v>120</v>
      </c>
      <c r="C102" s="93"/>
      <c r="D102" s="62">
        <f>(D97+D98+D99+D100+D101)*C62</f>
        <v>0</v>
      </c>
      <c r="E102" s="22"/>
    </row>
    <row r="103" spans="1:5" ht="41.25" customHeight="1" x14ac:dyDescent="0.2">
      <c r="A103" s="71" t="s">
        <v>25</v>
      </c>
      <c r="B103" s="67" t="s">
        <v>121</v>
      </c>
      <c r="C103" s="34" t="s">
        <v>31</v>
      </c>
      <c r="D103" s="70">
        <v>0</v>
      </c>
      <c r="E103" s="22"/>
    </row>
    <row r="104" spans="1:5" ht="46.5" customHeight="1" x14ac:dyDescent="0.2">
      <c r="A104" s="71" t="s">
        <v>26</v>
      </c>
      <c r="B104" s="67" t="s">
        <v>122</v>
      </c>
      <c r="C104" s="34" t="s">
        <v>31</v>
      </c>
      <c r="D104" s="70">
        <v>0</v>
      </c>
      <c r="E104" s="22"/>
    </row>
    <row r="105" spans="1:5" ht="39" customHeight="1" x14ac:dyDescent="0.2">
      <c r="A105" s="71" t="s">
        <v>27</v>
      </c>
      <c r="B105" s="67" t="s">
        <v>123</v>
      </c>
      <c r="C105" s="34" t="s">
        <v>31</v>
      </c>
      <c r="D105" s="70">
        <v>0</v>
      </c>
      <c r="E105" s="22"/>
    </row>
    <row r="106" spans="1:5" x14ac:dyDescent="0.2">
      <c r="A106" s="94" t="s">
        <v>53</v>
      </c>
      <c r="B106" s="94"/>
      <c r="C106" s="94"/>
      <c r="D106" s="33">
        <f>SUM(D97:D105)</f>
        <v>0</v>
      </c>
      <c r="E106" s="22"/>
    </row>
    <row r="107" spans="1:5" x14ac:dyDescent="0.2">
      <c r="A107" s="100"/>
      <c r="B107" s="101"/>
      <c r="C107" s="101"/>
      <c r="D107" s="102"/>
      <c r="E107" s="22"/>
    </row>
    <row r="108" spans="1:5" ht="16.5" customHeight="1" x14ac:dyDescent="0.2">
      <c r="A108" s="86" t="s">
        <v>54</v>
      </c>
      <c r="B108" s="86"/>
      <c r="C108" s="86"/>
      <c r="D108" s="86"/>
      <c r="E108" s="22"/>
    </row>
    <row r="109" spans="1:5" x14ac:dyDescent="0.2">
      <c r="A109" s="68" t="s">
        <v>55</v>
      </c>
      <c r="B109" s="94" t="s">
        <v>56</v>
      </c>
      <c r="C109" s="94"/>
      <c r="D109" s="68" t="s">
        <v>20</v>
      </c>
      <c r="E109" s="22"/>
    </row>
    <row r="110" spans="1:5" x14ac:dyDescent="0.2">
      <c r="A110" s="71" t="s">
        <v>21</v>
      </c>
      <c r="B110" s="93" t="s">
        <v>57</v>
      </c>
      <c r="C110" s="93"/>
      <c r="D110" s="70">
        <v>0</v>
      </c>
      <c r="E110" s="22"/>
    </row>
    <row r="111" spans="1:5" ht="12.75" customHeight="1" x14ac:dyDescent="0.2">
      <c r="A111" s="94" t="s">
        <v>58</v>
      </c>
      <c r="B111" s="94"/>
      <c r="C111" s="94"/>
      <c r="D111" s="33">
        <f>SUM(D110:D110)</f>
        <v>0</v>
      </c>
      <c r="E111" s="22"/>
    </row>
    <row r="112" spans="1:5" ht="12.75" customHeight="1" x14ac:dyDescent="0.2">
      <c r="A112" s="100"/>
      <c r="B112" s="101"/>
      <c r="C112" s="101"/>
      <c r="D112" s="102"/>
      <c r="E112" s="22"/>
    </row>
    <row r="113" spans="1:5" ht="15.75" customHeight="1" x14ac:dyDescent="0.2">
      <c r="A113" s="86" t="s">
        <v>59</v>
      </c>
      <c r="B113" s="86"/>
      <c r="C113" s="86"/>
      <c r="D113" s="86"/>
      <c r="E113" s="22"/>
    </row>
    <row r="114" spans="1:5" x14ac:dyDescent="0.2">
      <c r="A114" s="68">
        <v>4</v>
      </c>
      <c r="B114" s="94" t="s">
        <v>43</v>
      </c>
      <c r="C114" s="94"/>
      <c r="D114" s="68" t="s">
        <v>20</v>
      </c>
      <c r="E114" s="22"/>
    </row>
    <row r="115" spans="1:5" x14ac:dyDescent="0.2">
      <c r="A115" s="71" t="s">
        <v>51</v>
      </c>
      <c r="B115" s="93" t="s">
        <v>60</v>
      </c>
      <c r="C115" s="93"/>
      <c r="D115" s="70">
        <f>D106</f>
        <v>0</v>
      </c>
      <c r="E115" s="22"/>
    </row>
    <row r="116" spans="1:5" ht="16.5" customHeight="1" x14ac:dyDescent="0.2">
      <c r="A116" s="71" t="s">
        <v>55</v>
      </c>
      <c r="B116" s="93" t="s">
        <v>56</v>
      </c>
      <c r="C116" s="93"/>
      <c r="D116" s="70">
        <f>D111</f>
        <v>0</v>
      </c>
      <c r="E116" s="22"/>
    </row>
    <row r="117" spans="1:5" ht="16.5" customHeight="1" x14ac:dyDescent="0.2">
      <c r="A117" s="94" t="s">
        <v>45</v>
      </c>
      <c r="B117" s="94"/>
      <c r="C117" s="94"/>
      <c r="D117" s="33">
        <f>D115+D116</f>
        <v>0</v>
      </c>
      <c r="E117" s="22"/>
    </row>
    <row r="118" spans="1:5" x14ac:dyDescent="0.2">
      <c r="A118" s="100"/>
      <c r="B118" s="101"/>
      <c r="C118" s="101"/>
      <c r="D118" s="102"/>
      <c r="E118" s="22"/>
    </row>
    <row r="119" spans="1:5" ht="16.5" customHeight="1" x14ac:dyDescent="0.2">
      <c r="A119" s="89" t="s">
        <v>61</v>
      </c>
      <c r="B119" s="89"/>
      <c r="C119" s="89"/>
      <c r="D119" s="89"/>
      <c r="E119" s="22"/>
    </row>
    <row r="120" spans="1:5" x14ac:dyDescent="0.2">
      <c r="A120" s="68">
        <v>5</v>
      </c>
      <c r="B120" s="94" t="s">
        <v>62</v>
      </c>
      <c r="C120" s="94"/>
      <c r="D120" s="68" t="s">
        <v>20</v>
      </c>
      <c r="E120" s="22"/>
    </row>
    <row r="121" spans="1:5" ht="35.25" customHeight="1" x14ac:dyDescent="0.2">
      <c r="A121" s="71" t="s">
        <v>21</v>
      </c>
      <c r="B121" s="93" t="s">
        <v>155</v>
      </c>
      <c r="C121" s="93"/>
      <c r="D121" s="62">
        <v>0</v>
      </c>
      <c r="E121" s="22"/>
    </row>
    <row r="122" spans="1:5" x14ac:dyDescent="0.2">
      <c r="A122" s="71" t="s">
        <v>3</v>
      </c>
      <c r="B122" s="93" t="s">
        <v>180</v>
      </c>
      <c r="C122" s="93"/>
      <c r="D122" s="62">
        <v>0</v>
      </c>
      <c r="E122" s="22"/>
    </row>
    <row r="123" spans="1:5" ht="16.5" customHeight="1" x14ac:dyDescent="0.2">
      <c r="A123" s="71" t="s">
        <v>5</v>
      </c>
      <c r="B123" s="93" t="s">
        <v>63</v>
      </c>
      <c r="C123" s="93"/>
      <c r="D123" s="62">
        <v>0</v>
      </c>
      <c r="E123" s="22"/>
    </row>
    <row r="124" spans="1:5" ht="16.5" customHeight="1" x14ac:dyDescent="0.2">
      <c r="A124" s="94" t="s">
        <v>64</v>
      </c>
      <c r="B124" s="94"/>
      <c r="C124" s="94"/>
      <c r="D124" s="33">
        <f>SUM(D121:D123)</f>
        <v>0</v>
      </c>
      <c r="E124" s="22"/>
    </row>
    <row r="125" spans="1:5" x14ac:dyDescent="0.2">
      <c r="A125" s="100"/>
      <c r="B125" s="101"/>
      <c r="C125" s="101"/>
      <c r="D125" s="102"/>
      <c r="E125" s="22"/>
    </row>
    <row r="126" spans="1:5" ht="16.5" customHeight="1" x14ac:dyDescent="0.2">
      <c r="A126" s="89" t="s">
        <v>65</v>
      </c>
      <c r="B126" s="89"/>
      <c r="C126" s="89"/>
      <c r="D126" s="89"/>
      <c r="E126" s="22"/>
    </row>
    <row r="127" spans="1:5" x14ac:dyDescent="0.2">
      <c r="A127" s="68">
        <v>6</v>
      </c>
      <c r="B127" s="36" t="s">
        <v>66</v>
      </c>
      <c r="C127" s="68" t="s">
        <v>67</v>
      </c>
      <c r="D127" s="34" t="s">
        <v>20</v>
      </c>
      <c r="E127" s="22"/>
    </row>
    <row r="128" spans="1:5" x14ac:dyDescent="0.2">
      <c r="A128" s="71" t="s">
        <v>21</v>
      </c>
      <c r="B128" s="6" t="s">
        <v>68</v>
      </c>
      <c r="C128" s="45">
        <v>0.01</v>
      </c>
      <c r="D128" s="62">
        <f>D149*C128</f>
        <v>1</v>
      </c>
      <c r="E128" s="22"/>
    </row>
    <row r="129" spans="1:5" ht="44.25" customHeight="1" x14ac:dyDescent="0.2">
      <c r="A129" s="97" t="s">
        <v>145</v>
      </c>
      <c r="B129" s="107"/>
      <c r="C129" s="107"/>
      <c r="D129" s="108"/>
      <c r="E129" s="22"/>
    </row>
    <row r="130" spans="1:5" x14ac:dyDescent="0.2">
      <c r="A130" s="71" t="s">
        <v>3</v>
      </c>
      <c r="B130" s="6" t="s">
        <v>69</v>
      </c>
      <c r="C130" s="45">
        <v>0.01</v>
      </c>
      <c r="D130" s="62">
        <f>(D149+D128)*C130</f>
        <v>1.01</v>
      </c>
      <c r="E130" s="22"/>
    </row>
    <row r="131" spans="1:5" ht="42.75" customHeight="1" x14ac:dyDescent="0.2">
      <c r="A131" s="97" t="s">
        <v>146</v>
      </c>
      <c r="B131" s="107"/>
      <c r="C131" s="107"/>
      <c r="D131" s="108"/>
      <c r="E131" s="22"/>
    </row>
    <row r="132" spans="1:5" x14ac:dyDescent="0.2">
      <c r="A132" s="71" t="s">
        <v>5</v>
      </c>
      <c r="B132" s="6" t="s">
        <v>70</v>
      </c>
      <c r="C132" s="69"/>
      <c r="D132" s="71"/>
      <c r="E132" s="22"/>
    </row>
    <row r="133" spans="1:5" ht="41.25" customHeight="1" x14ac:dyDescent="0.2">
      <c r="A133" s="97" t="s">
        <v>147</v>
      </c>
      <c r="B133" s="107"/>
      <c r="C133" s="107"/>
      <c r="D133" s="108"/>
      <c r="E133" s="22"/>
    </row>
    <row r="134" spans="1:5" x14ac:dyDescent="0.2">
      <c r="A134" s="109"/>
      <c r="B134" s="6" t="s">
        <v>71</v>
      </c>
      <c r="C134" s="69"/>
      <c r="D134" s="71"/>
      <c r="E134" s="22"/>
    </row>
    <row r="135" spans="1:5" x14ac:dyDescent="0.2">
      <c r="A135" s="110"/>
      <c r="B135" s="6" t="s">
        <v>72</v>
      </c>
      <c r="C135" s="69">
        <v>6.4999999999999997E-3</v>
      </c>
      <c r="D135" s="70">
        <f>($D$128+$D$130+$D$149)/(1-($C$135+$C$136+$C$138))*C135</f>
        <v>0.72585112205801861</v>
      </c>
      <c r="E135" s="22"/>
    </row>
    <row r="136" spans="1:5" ht="12.75" customHeight="1" x14ac:dyDescent="0.2">
      <c r="A136" s="110"/>
      <c r="B136" s="6" t="s">
        <v>73</v>
      </c>
      <c r="C136" s="69">
        <v>0.03</v>
      </c>
      <c r="D136" s="70">
        <f>($D$128+$D$130+$D$149)/(1-($C$135+$C$136+$C$138))*C136</f>
        <v>3.3500821018062399</v>
      </c>
      <c r="E136" s="22"/>
    </row>
    <row r="137" spans="1:5" x14ac:dyDescent="0.2">
      <c r="A137" s="110"/>
      <c r="B137" s="6" t="s">
        <v>74</v>
      </c>
      <c r="C137" s="69"/>
      <c r="D137" s="71"/>
      <c r="E137" s="22"/>
    </row>
    <row r="138" spans="1:5" x14ac:dyDescent="0.2">
      <c r="A138" s="110"/>
      <c r="B138" s="6" t="s">
        <v>75</v>
      </c>
      <c r="C138" s="112">
        <v>0.05</v>
      </c>
      <c r="D138" s="113">
        <f>($D$128+$D$130+$D$149)/(1-($C$135+$C$136+$C$138))*C138</f>
        <v>5.5834701696770672</v>
      </c>
      <c r="E138" s="22"/>
    </row>
    <row r="139" spans="1:5" x14ac:dyDescent="0.2">
      <c r="A139" s="111"/>
      <c r="B139" s="6" t="s">
        <v>76</v>
      </c>
      <c r="C139" s="112"/>
      <c r="D139" s="113">
        <f>($D$128+$D$130+$D$149)/(1-($C$135+$C$136+$C$138))*C139</f>
        <v>0</v>
      </c>
      <c r="E139" s="22"/>
    </row>
    <row r="140" spans="1:5" x14ac:dyDescent="0.2">
      <c r="A140" s="114" t="s">
        <v>77</v>
      </c>
      <c r="B140" s="115"/>
      <c r="C140" s="116"/>
      <c r="D140" s="40">
        <f>SUM(D128:D138)</f>
        <v>11.669403393541325</v>
      </c>
      <c r="E140" s="22"/>
    </row>
    <row r="141" spans="1:5" ht="26.25" customHeight="1" x14ac:dyDescent="0.2">
      <c r="A141" s="103" t="s">
        <v>148</v>
      </c>
      <c r="B141" s="101"/>
      <c r="C141" s="101"/>
      <c r="D141" s="102"/>
      <c r="E141" s="22"/>
    </row>
    <row r="142" spans="1:5" x14ac:dyDescent="0.2">
      <c r="A142" s="89" t="s">
        <v>78</v>
      </c>
      <c r="B142" s="89"/>
      <c r="C142" s="89"/>
      <c r="D142" s="89"/>
      <c r="E142" s="22"/>
    </row>
    <row r="143" spans="1:5" ht="12.75" customHeight="1" x14ac:dyDescent="0.2">
      <c r="A143" s="41"/>
      <c r="B143" s="94" t="s">
        <v>79</v>
      </c>
      <c r="C143" s="94"/>
      <c r="D143" s="32" t="s">
        <v>80</v>
      </c>
      <c r="E143" s="22"/>
    </row>
    <row r="144" spans="1:5" x14ac:dyDescent="0.2">
      <c r="A144" s="71" t="s">
        <v>21</v>
      </c>
      <c r="B144" s="93" t="s">
        <v>81</v>
      </c>
      <c r="C144" s="93"/>
      <c r="D144" s="70">
        <f>D41</f>
        <v>100</v>
      </c>
      <c r="E144" s="22"/>
    </row>
    <row r="145" spans="1:5" x14ac:dyDescent="0.2">
      <c r="A145" s="71" t="s">
        <v>3</v>
      </c>
      <c r="B145" s="93" t="s">
        <v>82</v>
      </c>
      <c r="C145" s="93"/>
      <c r="D145" s="70">
        <f>D80</f>
        <v>0</v>
      </c>
      <c r="E145" s="22"/>
    </row>
    <row r="146" spans="1:5" ht="26.25" customHeight="1" x14ac:dyDescent="0.2">
      <c r="A146" s="71" t="s">
        <v>5</v>
      </c>
      <c r="B146" s="93" t="s">
        <v>83</v>
      </c>
      <c r="C146" s="93"/>
      <c r="D146" s="70">
        <f>D90</f>
        <v>0</v>
      </c>
      <c r="E146" s="22"/>
    </row>
    <row r="147" spans="1:5" ht="16.5" customHeight="1" x14ac:dyDescent="0.2">
      <c r="A147" s="71" t="s">
        <v>7</v>
      </c>
      <c r="B147" s="93" t="s">
        <v>84</v>
      </c>
      <c r="C147" s="93"/>
      <c r="D147" s="70">
        <f>D117</f>
        <v>0</v>
      </c>
      <c r="E147" s="22"/>
    </row>
    <row r="148" spans="1:5" ht="16.5" customHeight="1" x14ac:dyDescent="0.2">
      <c r="A148" s="71" t="s">
        <v>23</v>
      </c>
      <c r="B148" s="93" t="s">
        <v>85</v>
      </c>
      <c r="C148" s="93"/>
      <c r="D148" s="70">
        <f>D124</f>
        <v>0</v>
      </c>
      <c r="E148" s="22"/>
    </row>
    <row r="149" spans="1:5" ht="16.5" customHeight="1" x14ac:dyDescent="0.2">
      <c r="A149" s="92" t="s">
        <v>86</v>
      </c>
      <c r="B149" s="92"/>
      <c r="C149" s="92"/>
      <c r="D149" s="35">
        <f>SUM(D144:D148)</f>
        <v>100</v>
      </c>
      <c r="E149" s="22"/>
    </row>
    <row r="150" spans="1:5" ht="16.5" customHeight="1" x14ac:dyDescent="0.2">
      <c r="A150" s="71" t="s">
        <v>24</v>
      </c>
      <c r="B150" s="93" t="s">
        <v>87</v>
      </c>
      <c r="C150" s="93"/>
      <c r="D150" s="70">
        <f>D140</f>
        <v>11.669403393541325</v>
      </c>
      <c r="E150" s="22"/>
    </row>
    <row r="151" spans="1:5" ht="16.5" customHeight="1" x14ac:dyDescent="0.2">
      <c r="A151" s="94" t="s">
        <v>88</v>
      </c>
      <c r="B151" s="94"/>
      <c r="C151" s="94"/>
      <c r="D151" s="33">
        <f>SUM(D150+D149)</f>
        <v>111.66940339354133</v>
      </c>
      <c r="E151" s="22"/>
    </row>
    <row r="152" spans="1:5" ht="16.5" customHeight="1" x14ac:dyDescent="0.2">
      <c r="A152" s="26"/>
      <c r="B152" s="26"/>
      <c r="C152" s="26"/>
      <c r="D152" s="27"/>
      <c r="E152" s="22"/>
    </row>
    <row r="153" spans="1:5" ht="16.5" customHeight="1" x14ac:dyDescent="0.2">
      <c r="E153" s="22"/>
    </row>
    <row r="154" spans="1:5" ht="16.5" customHeight="1" x14ac:dyDescent="0.2">
      <c r="E154" s="46"/>
    </row>
  </sheetData>
  <mergeCells count="125">
    <mergeCell ref="B147:C147"/>
    <mergeCell ref="B148:C148"/>
    <mergeCell ref="A149:C149"/>
    <mergeCell ref="B150:C150"/>
    <mergeCell ref="A151:C151"/>
    <mergeCell ref="A141:D141"/>
    <mergeCell ref="A142:D142"/>
    <mergeCell ref="B143:C143"/>
    <mergeCell ref="B144:C144"/>
    <mergeCell ref="B145:C145"/>
    <mergeCell ref="B146:C146"/>
    <mergeCell ref="A131:D131"/>
    <mergeCell ref="A133:D133"/>
    <mergeCell ref="A134:A139"/>
    <mergeCell ref="C138:C139"/>
    <mergeCell ref="D138:D139"/>
    <mergeCell ref="A140:C140"/>
    <mergeCell ref="B122:C122"/>
    <mergeCell ref="B123:C123"/>
    <mergeCell ref="A124:C124"/>
    <mergeCell ref="A125:D125"/>
    <mergeCell ref="A126:D126"/>
    <mergeCell ref="A129:D129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A18:D18"/>
    <mergeCell ref="A19:D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4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AMG19"/>
  <sheetViews>
    <sheetView showGridLines="0" topLeftCell="A13" zoomScaleNormal="100" zoomScalePageLayoutView="90" workbookViewId="0">
      <selection activeCell="F5" sqref="F5"/>
    </sheetView>
  </sheetViews>
  <sheetFormatPr defaultRowHeight="12.75" x14ac:dyDescent="0.2"/>
  <cols>
    <col min="1" max="1" width="9.140625" style="8"/>
    <col min="2" max="2" width="65.28515625" style="9"/>
    <col min="3" max="3" width="15" style="9"/>
    <col min="4" max="4" width="10.7109375" style="9"/>
    <col min="5" max="5" width="13.28515625" style="9"/>
    <col min="6" max="6" width="16.5703125" style="9"/>
    <col min="7" max="7" width="21.28515625" style="9"/>
    <col min="8" max="253" width="9.140625" style="9"/>
    <col min="254" max="254" width="99.140625" style="9"/>
    <col min="255" max="255" width="15" style="9"/>
    <col min="256" max="256" width="10.7109375" style="9"/>
    <col min="257" max="257" width="13.28515625" style="9"/>
    <col min="258" max="258" width="13.85546875" style="9"/>
    <col min="259" max="260" width="13.28515625" style="9"/>
    <col min="261" max="261" width="16.5703125" style="9"/>
    <col min="262" max="262" width="21.28515625" style="9"/>
    <col min="263" max="263" width="9.85546875" style="9"/>
    <col min="264" max="509" width="9.140625" style="9"/>
    <col min="510" max="510" width="99.140625" style="9"/>
    <col min="511" max="511" width="15" style="9"/>
    <col min="512" max="512" width="10.7109375" style="9"/>
    <col min="513" max="513" width="13.28515625" style="9"/>
    <col min="514" max="514" width="13.85546875" style="9"/>
    <col min="515" max="516" width="13.28515625" style="9"/>
    <col min="517" max="517" width="16.5703125" style="9"/>
    <col min="518" max="518" width="21.28515625" style="9"/>
    <col min="519" max="519" width="9.85546875" style="9"/>
    <col min="520" max="765" width="9.140625" style="9"/>
    <col min="766" max="766" width="99.140625" style="9"/>
    <col min="767" max="767" width="15" style="9"/>
    <col min="768" max="768" width="10.7109375" style="9"/>
    <col min="769" max="769" width="13.28515625" style="9"/>
    <col min="770" max="770" width="13.85546875" style="9"/>
    <col min="771" max="772" width="13.28515625" style="9"/>
    <col min="773" max="773" width="16.5703125" style="9"/>
    <col min="774" max="774" width="21.28515625" style="9"/>
    <col min="775" max="775" width="9.85546875" style="9"/>
    <col min="776" max="1021" width="9.140625" style="9"/>
  </cols>
  <sheetData>
    <row r="1" spans="1:7" ht="22.5" customHeight="1" x14ac:dyDescent="0.2">
      <c r="A1" s="117" t="s">
        <v>89</v>
      </c>
      <c r="B1" s="117"/>
      <c r="C1" s="117"/>
      <c r="D1" s="117"/>
      <c r="E1" s="117"/>
      <c r="F1" s="117"/>
      <c r="G1" s="117"/>
    </row>
    <row r="2" spans="1:7" ht="22.5" customHeight="1" x14ac:dyDescent="0.2">
      <c r="A2" s="10"/>
      <c r="B2" s="10"/>
      <c r="C2" s="10"/>
      <c r="D2" s="10"/>
      <c r="E2" s="10"/>
      <c r="F2" s="10"/>
      <c r="G2" s="10"/>
    </row>
    <row r="3" spans="1:7" ht="12.75" customHeight="1" x14ac:dyDescent="0.2">
      <c r="A3" s="119" t="s">
        <v>179</v>
      </c>
      <c r="B3" s="119"/>
      <c r="C3" s="119"/>
      <c r="D3" s="119"/>
      <c r="E3" s="49" t="s">
        <v>90</v>
      </c>
    </row>
    <row r="4" spans="1:7" s="11" customFormat="1" ht="51" x14ac:dyDescent="0.2">
      <c r="A4" s="7" t="s">
        <v>91</v>
      </c>
      <c r="B4" s="7" t="s">
        <v>92</v>
      </c>
      <c r="C4" s="7" t="s">
        <v>93</v>
      </c>
      <c r="D4" s="7" t="s">
        <v>94</v>
      </c>
      <c r="E4" s="7" t="s">
        <v>168</v>
      </c>
      <c r="F4" s="7" t="s">
        <v>95</v>
      </c>
      <c r="G4" s="7" t="s">
        <v>96</v>
      </c>
    </row>
    <row r="5" spans="1:7" s="11" customFormat="1" x14ac:dyDescent="0.2">
      <c r="A5" s="12">
        <v>1</v>
      </c>
      <c r="B5" s="43" t="s">
        <v>181</v>
      </c>
      <c r="C5" s="13" t="s">
        <v>97</v>
      </c>
      <c r="D5" s="14">
        <v>4</v>
      </c>
      <c r="E5" s="15">
        <v>56.49</v>
      </c>
      <c r="F5" s="15">
        <f>AVERAGE(E5:E5)</f>
        <v>56.49</v>
      </c>
      <c r="G5" s="16">
        <f>D5*F5</f>
        <v>225.96</v>
      </c>
    </row>
    <row r="6" spans="1:7" s="11" customFormat="1" ht="51" x14ac:dyDescent="0.2">
      <c r="A6" s="7" t="s">
        <v>91</v>
      </c>
      <c r="B6" s="7" t="s">
        <v>92</v>
      </c>
      <c r="C6" s="7" t="s">
        <v>93</v>
      </c>
      <c r="D6" s="7" t="s">
        <v>94</v>
      </c>
      <c r="E6" s="7" t="s">
        <v>168</v>
      </c>
      <c r="F6" s="7" t="s">
        <v>95</v>
      </c>
      <c r="G6" s="7" t="s">
        <v>96</v>
      </c>
    </row>
    <row r="7" spans="1:7" s="11" customFormat="1" x14ac:dyDescent="0.2">
      <c r="A7" s="12">
        <v>2</v>
      </c>
      <c r="B7" s="43" t="s">
        <v>182</v>
      </c>
      <c r="C7" s="13" t="s">
        <v>97</v>
      </c>
      <c r="D7" s="18">
        <v>4</v>
      </c>
      <c r="E7" s="61">
        <v>55.15</v>
      </c>
      <c r="F7" s="15">
        <f>AVERAGE(E7:E7)</f>
        <v>55.15</v>
      </c>
      <c r="G7" s="16">
        <f>D7*F7</f>
        <v>220.6</v>
      </c>
    </row>
    <row r="8" spans="1:7" s="11" customFormat="1" ht="51" x14ac:dyDescent="0.2">
      <c r="A8" s="7" t="s">
        <v>91</v>
      </c>
      <c r="B8" s="7" t="s">
        <v>92</v>
      </c>
      <c r="C8" s="7" t="s">
        <v>93</v>
      </c>
      <c r="D8" s="7" t="s">
        <v>94</v>
      </c>
      <c r="E8" s="7" t="s">
        <v>168</v>
      </c>
      <c r="F8" s="7" t="s">
        <v>95</v>
      </c>
      <c r="G8" s="7" t="s">
        <v>96</v>
      </c>
    </row>
    <row r="9" spans="1:7" s="11" customFormat="1" x14ac:dyDescent="0.2">
      <c r="A9" s="17">
        <v>3</v>
      </c>
      <c r="B9" s="43" t="s">
        <v>183</v>
      </c>
      <c r="C9" s="18" t="s">
        <v>97</v>
      </c>
      <c r="D9" s="19">
        <v>2</v>
      </c>
      <c r="E9" s="15">
        <v>58.95</v>
      </c>
      <c r="F9" s="15">
        <f>AVERAGE(E9:E9)</f>
        <v>58.95</v>
      </c>
      <c r="G9" s="16">
        <f>D9*F9</f>
        <v>117.9</v>
      </c>
    </row>
    <row r="10" spans="1:7" s="11" customFormat="1" ht="51" x14ac:dyDescent="0.2">
      <c r="A10" s="7" t="s">
        <v>91</v>
      </c>
      <c r="B10" s="7" t="s">
        <v>92</v>
      </c>
      <c r="C10" s="7" t="s">
        <v>93</v>
      </c>
      <c r="D10" s="7" t="s">
        <v>94</v>
      </c>
      <c r="E10" s="7" t="s">
        <v>168</v>
      </c>
      <c r="F10" s="7" t="s">
        <v>95</v>
      </c>
      <c r="G10" s="7" t="s">
        <v>96</v>
      </c>
    </row>
    <row r="11" spans="1:7" s="11" customFormat="1" ht="25.5" x14ac:dyDescent="0.2">
      <c r="A11" s="17">
        <v>4</v>
      </c>
      <c r="B11" s="43" t="s">
        <v>184</v>
      </c>
      <c r="C11" s="18" t="s">
        <v>97</v>
      </c>
      <c r="D11" s="19">
        <v>1</v>
      </c>
      <c r="E11" s="15">
        <v>34.35</v>
      </c>
      <c r="F11" s="15">
        <f>E11</f>
        <v>34.35</v>
      </c>
      <c r="G11" s="16">
        <f>D11*F11</f>
        <v>34.35</v>
      </c>
    </row>
    <row r="12" spans="1:7" s="11" customFormat="1" ht="51" x14ac:dyDescent="0.2">
      <c r="A12" s="7" t="s">
        <v>91</v>
      </c>
      <c r="B12" s="7" t="s">
        <v>92</v>
      </c>
      <c r="C12" s="7" t="s">
        <v>93</v>
      </c>
      <c r="D12" s="7" t="s">
        <v>94</v>
      </c>
      <c r="E12" s="7" t="s">
        <v>168</v>
      </c>
      <c r="F12" s="7" t="s">
        <v>95</v>
      </c>
      <c r="G12" s="7" t="s">
        <v>96</v>
      </c>
    </row>
    <row r="13" spans="1:7" s="11" customFormat="1" x14ac:dyDescent="0.2">
      <c r="A13" s="17">
        <v>5</v>
      </c>
      <c r="B13" s="43" t="s">
        <v>185</v>
      </c>
      <c r="C13" s="18" t="s">
        <v>135</v>
      </c>
      <c r="D13" s="18">
        <v>6</v>
      </c>
      <c r="E13" s="15">
        <v>8.6300000000000008</v>
      </c>
      <c r="F13" s="15">
        <f>AVERAGE(E13:E13)</f>
        <v>8.6300000000000008</v>
      </c>
      <c r="G13" s="16">
        <f>D13*F13</f>
        <v>51.78</v>
      </c>
    </row>
    <row r="14" spans="1:7" s="11" customFormat="1" ht="51" x14ac:dyDescent="0.2">
      <c r="A14" s="7" t="s">
        <v>91</v>
      </c>
      <c r="B14" s="7" t="s">
        <v>92</v>
      </c>
      <c r="C14" s="7" t="s">
        <v>93</v>
      </c>
      <c r="D14" s="7" t="s">
        <v>94</v>
      </c>
      <c r="E14" s="7" t="s">
        <v>168</v>
      </c>
      <c r="F14" s="7" t="s">
        <v>95</v>
      </c>
      <c r="G14" s="7" t="s">
        <v>96</v>
      </c>
    </row>
    <row r="15" spans="1:7" s="11" customFormat="1" x14ac:dyDescent="0.2">
      <c r="A15" s="17">
        <v>6</v>
      </c>
      <c r="B15" s="43" t="s">
        <v>186</v>
      </c>
      <c r="C15" s="18" t="s">
        <v>135</v>
      </c>
      <c r="D15" s="18">
        <v>2</v>
      </c>
      <c r="E15" s="15">
        <v>119.85</v>
      </c>
      <c r="F15" s="15">
        <f>AVERAGE(E15:E15)</f>
        <v>119.85</v>
      </c>
      <c r="G15" s="16">
        <f>D15*F15</f>
        <v>239.7</v>
      </c>
    </row>
    <row r="16" spans="1:7" s="11" customFormat="1" ht="51" x14ac:dyDescent="0.2">
      <c r="A16" s="7" t="s">
        <v>91</v>
      </c>
      <c r="B16" s="7" t="s">
        <v>92</v>
      </c>
      <c r="C16" s="7" t="s">
        <v>93</v>
      </c>
      <c r="D16" s="7" t="s">
        <v>94</v>
      </c>
      <c r="E16" s="7" t="s">
        <v>168</v>
      </c>
      <c r="F16" s="7" t="s">
        <v>95</v>
      </c>
      <c r="G16" s="7" t="s">
        <v>96</v>
      </c>
    </row>
    <row r="17" spans="1:7" s="11" customFormat="1" x14ac:dyDescent="0.2">
      <c r="A17" s="17">
        <v>7</v>
      </c>
      <c r="B17" s="43" t="s">
        <v>187</v>
      </c>
      <c r="C17" s="18" t="s">
        <v>97</v>
      </c>
      <c r="D17" s="18">
        <v>1</v>
      </c>
      <c r="E17" s="15">
        <v>3.73</v>
      </c>
      <c r="F17" s="15">
        <f>AVERAGE(E17:E17)</f>
        <v>3.73</v>
      </c>
      <c r="G17" s="16">
        <f>D17*F17</f>
        <v>3.73</v>
      </c>
    </row>
    <row r="18" spans="1:7" ht="12.75" customHeight="1" x14ac:dyDescent="0.2">
      <c r="A18" s="118" t="s">
        <v>98</v>
      </c>
      <c r="B18" s="118"/>
      <c r="C18" s="118"/>
      <c r="D18" s="118"/>
      <c r="E18" s="118"/>
      <c r="F18" s="118"/>
      <c r="G18" s="20">
        <f>SUM(G5:G13)</f>
        <v>650.59</v>
      </c>
    </row>
    <row r="19" spans="1:7" ht="20.25" customHeight="1" x14ac:dyDescent="0.2">
      <c r="A19" s="118" t="s">
        <v>167</v>
      </c>
      <c r="B19" s="118"/>
      <c r="C19" s="118"/>
      <c r="D19" s="118"/>
      <c r="E19" s="118"/>
      <c r="F19" s="118"/>
      <c r="G19" s="20">
        <f>G18/12</f>
        <v>54.215833333333336</v>
      </c>
    </row>
  </sheetData>
  <mergeCells count="4">
    <mergeCell ref="A1:G1"/>
    <mergeCell ref="A18:F18"/>
    <mergeCell ref="A19:F19"/>
    <mergeCell ref="A3:D3"/>
  </mergeCells>
  <pageMargins left="0.78749999999999998" right="0.39374999999999999" top="0.39374999999999999" bottom="0.39374999999999999" header="0.51180555555555496" footer="0.51180555555555496"/>
  <pageSetup paperSize="9" scale="90" firstPageNumber="0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G19"/>
  <sheetViews>
    <sheetView showGridLines="0" zoomScaleNormal="100" workbookViewId="0">
      <selection activeCell="L15" sqref="L15"/>
    </sheetView>
  </sheetViews>
  <sheetFormatPr defaultRowHeight="12.75" x14ac:dyDescent="0.2"/>
  <cols>
    <col min="1" max="1" width="24.140625" customWidth="1"/>
    <col min="2" max="2" width="15.7109375" customWidth="1"/>
    <col min="3" max="3" width="13.5703125" customWidth="1"/>
    <col min="5" max="5" width="16.7109375" bestFit="1" customWidth="1"/>
    <col min="6" max="6" width="14.85546875" customWidth="1"/>
    <col min="7" max="7" width="13.85546875" customWidth="1"/>
    <col min="256" max="256" width="68.85546875" bestFit="1" customWidth="1"/>
    <col min="257" max="257" width="13.5703125" customWidth="1"/>
    <col min="259" max="261" width="16.7109375" bestFit="1" customWidth="1"/>
    <col min="262" max="262" width="14.85546875" customWidth="1"/>
    <col min="512" max="512" width="68.85546875" bestFit="1" customWidth="1"/>
    <col min="513" max="513" width="13.5703125" customWidth="1"/>
    <col min="515" max="517" width="16.7109375" bestFit="1" customWidth="1"/>
    <col min="518" max="518" width="14.85546875" customWidth="1"/>
    <col min="768" max="768" width="68.85546875" bestFit="1" customWidth="1"/>
    <col min="769" max="769" width="13.5703125" customWidth="1"/>
    <col min="771" max="773" width="16.7109375" bestFit="1" customWidth="1"/>
    <col min="774" max="774" width="14.85546875" customWidth="1"/>
    <col min="1024" max="1024" width="68.85546875" bestFit="1" customWidth="1"/>
    <col min="1025" max="1025" width="13.5703125" customWidth="1"/>
    <col min="1027" max="1029" width="16.7109375" bestFit="1" customWidth="1"/>
    <col min="1030" max="1030" width="14.85546875" customWidth="1"/>
    <col min="1280" max="1280" width="68.85546875" bestFit="1" customWidth="1"/>
    <col min="1281" max="1281" width="13.5703125" customWidth="1"/>
    <col min="1283" max="1285" width="16.7109375" bestFit="1" customWidth="1"/>
    <col min="1286" max="1286" width="14.85546875" customWidth="1"/>
    <col min="1536" max="1536" width="68.85546875" bestFit="1" customWidth="1"/>
    <col min="1537" max="1537" width="13.5703125" customWidth="1"/>
    <col min="1539" max="1541" width="16.7109375" bestFit="1" customWidth="1"/>
    <col min="1542" max="1542" width="14.85546875" customWidth="1"/>
    <col min="1792" max="1792" width="68.85546875" bestFit="1" customWidth="1"/>
    <col min="1793" max="1793" width="13.5703125" customWidth="1"/>
    <col min="1795" max="1797" width="16.7109375" bestFit="1" customWidth="1"/>
    <col min="1798" max="1798" width="14.85546875" customWidth="1"/>
    <col min="2048" max="2048" width="68.85546875" bestFit="1" customWidth="1"/>
    <col min="2049" max="2049" width="13.5703125" customWidth="1"/>
    <col min="2051" max="2053" width="16.7109375" bestFit="1" customWidth="1"/>
    <col min="2054" max="2054" width="14.85546875" customWidth="1"/>
    <col min="2304" max="2304" width="68.85546875" bestFit="1" customWidth="1"/>
    <col min="2305" max="2305" width="13.5703125" customWidth="1"/>
    <col min="2307" max="2309" width="16.7109375" bestFit="1" customWidth="1"/>
    <col min="2310" max="2310" width="14.85546875" customWidth="1"/>
    <col min="2560" max="2560" width="68.85546875" bestFit="1" customWidth="1"/>
    <col min="2561" max="2561" width="13.5703125" customWidth="1"/>
    <col min="2563" max="2565" width="16.7109375" bestFit="1" customWidth="1"/>
    <col min="2566" max="2566" width="14.85546875" customWidth="1"/>
    <col min="2816" max="2816" width="68.85546875" bestFit="1" customWidth="1"/>
    <col min="2817" max="2817" width="13.5703125" customWidth="1"/>
    <col min="2819" max="2821" width="16.7109375" bestFit="1" customWidth="1"/>
    <col min="2822" max="2822" width="14.85546875" customWidth="1"/>
    <col min="3072" max="3072" width="68.85546875" bestFit="1" customWidth="1"/>
    <col min="3073" max="3073" width="13.5703125" customWidth="1"/>
    <col min="3075" max="3077" width="16.7109375" bestFit="1" customWidth="1"/>
    <col min="3078" max="3078" width="14.85546875" customWidth="1"/>
    <col min="3328" max="3328" width="68.85546875" bestFit="1" customWidth="1"/>
    <col min="3329" max="3329" width="13.5703125" customWidth="1"/>
    <col min="3331" max="3333" width="16.7109375" bestFit="1" customWidth="1"/>
    <col min="3334" max="3334" width="14.85546875" customWidth="1"/>
    <col min="3584" max="3584" width="68.85546875" bestFit="1" customWidth="1"/>
    <col min="3585" max="3585" width="13.5703125" customWidth="1"/>
    <col min="3587" max="3589" width="16.7109375" bestFit="1" customWidth="1"/>
    <col min="3590" max="3590" width="14.85546875" customWidth="1"/>
    <col min="3840" max="3840" width="68.85546875" bestFit="1" customWidth="1"/>
    <col min="3841" max="3841" width="13.5703125" customWidth="1"/>
    <col min="3843" max="3845" width="16.7109375" bestFit="1" customWidth="1"/>
    <col min="3846" max="3846" width="14.85546875" customWidth="1"/>
    <col min="4096" max="4096" width="68.85546875" bestFit="1" customWidth="1"/>
    <col min="4097" max="4097" width="13.5703125" customWidth="1"/>
    <col min="4099" max="4101" width="16.7109375" bestFit="1" customWidth="1"/>
    <col min="4102" max="4102" width="14.85546875" customWidth="1"/>
    <col min="4352" max="4352" width="68.85546875" bestFit="1" customWidth="1"/>
    <col min="4353" max="4353" width="13.5703125" customWidth="1"/>
    <col min="4355" max="4357" width="16.7109375" bestFit="1" customWidth="1"/>
    <col min="4358" max="4358" width="14.85546875" customWidth="1"/>
    <col min="4608" max="4608" width="68.85546875" bestFit="1" customWidth="1"/>
    <col min="4609" max="4609" width="13.5703125" customWidth="1"/>
    <col min="4611" max="4613" width="16.7109375" bestFit="1" customWidth="1"/>
    <col min="4614" max="4614" width="14.85546875" customWidth="1"/>
    <col min="4864" max="4864" width="68.85546875" bestFit="1" customWidth="1"/>
    <col min="4865" max="4865" width="13.5703125" customWidth="1"/>
    <col min="4867" max="4869" width="16.7109375" bestFit="1" customWidth="1"/>
    <col min="4870" max="4870" width="14.85546875" customWidth="1"/>
    <col min="5120" max="5120" width="68.85546875" bestFit="1" customWidth="1"/>
    <col min="5121" max="5121" width="13.5703125" customWidth="1"/>
    <col min="5123" max="5125" width="16.7109375" bestFit="1" customWidth="1"/>
    <col min="5126" max="5126" width="14.85546875" customWidth="1"/>
    <col min="5376" max="5376" width="68.85546875" bestFit="1" customWidth="1"/>
    <col min="5377" max="5377" width="13.5703125" customWidth="1"/>
    <col min="5379" max="5381" width="16.7109375" bestFit="1" customWidth="1"/>
    <col min="5382" max="5382" width="14.85546875" customWidth="1"/>
    <col min="5632" max="5632" width="68.85546875" bestFit="1" customWidth="1"/>
    <col min="5633" max="5633" width="13.5703125" customWidth="1"/>
    <col min="5635" max="5637" width="16.7109375" bestFit="1" customWidth="1"/>
    <col min="5638" max="5638" width="14.85546875" customWidth="1"/>
    <col min="5888" max="5888" width="68.85546875" bestFit="1" customWidth="1"/>
    <col min="5889" max="5889" width="13.5703125" customWidth="1"/>
    <col min="5891" max="5893" width="16.7109375" bestFit="1" customWidth="1"/>
    <col min="5894" max="5894" width="14.85546875" customWidth="1"/>
    <col min="6144" max="6144" width="68.85546875" bestFit="1" customWidth="1"/>
    <col min="6145" max="6145" width="13.5703125" customWidth="1"/>
    <col min="6147" max="6149" width="16.7109375" bestFit="1" customWidth="1"/>
    <col min="6150" max="6150" width="14.85546875" customWidth="1"/>
    <col min="6400" max="6400" width="68.85546875" bestFit="1" customWidth="1"/>
    <col min="6401" max="6401" width="13.5703125" customWidth="1"/>
    <col min="6403" max="6405" width="16.7109375" bestFit="1" customWidth="1"/>
    <col min="6406" max="6406" width="14.85546875" customWidth="1"/>
    <col min="6656" max="6656" width="68.85546875" bestFit="1" customWidth="1"/>
    <col min="6657" max="6657" width="13.5703125" customWidth="1"/>
    <col min="6659" max="6661" width="16.7109375" bestFit="1" customWidth="1"/>
    <col min="6662" max="6662" width="14.85546875" customWidth="1"/>
    <col min="6912" max="6912" width="68.85546875" bestFit="1" customWidth="1"/>
    <col min="6913" max="6913" width="13.5703125" customWidth="1"/>
    <col min="6915" max="6917" width="16.7109375" bestFit="1" customWidth="1"/>
    <col min="6918" max="6918" width="14.85546875" customWidth="1"/>
    <col min="7168" max="7168" width="68.85546875" bestFit="1" customWidth="1"/>
    <col min="7169" max="7169" width="13.5703125" customWidth="1"/>
    <col min="7171" max="7173" width="16.7109375" bestFit="1" customWidth="1"/>
    <col min="7174" max="7174" width="14.85546875" customWidth="1"/>
    <col min="7424" max="7424" width="68.85546875" bestFit="1" customWidth="1"/>
    <col min="7425" max="7425" width="13.5703125" customWidth="1"/>
    <col min="7427" max="7429" width="16.7109375" bestFit="1" customWidth="1"/>
    <col min="7430" max="7430" width="14.85546875" customWidth="1"/>
    <col min="7680" max="7680" width="68.85546875" bestFit="1" customWidth="1"/>
    <col min="7681" max="7681" width="13.5703125" customWidth="1"/>
    <col min="7683" max="7685" width="16.7109375" bestFit="1" customWidth="1"/>
    <col min="7686" max="7686" width="14.85546875" customWidth="1"/>
    <col min="7936" max="7936" width="68.85546875" bestFit="1" customWidth="1"/>
    <col min="7937" max="7937" width="13.5703125" customWidth="1"/>
    <col min="7939" max="7941" width="16.7109375" bestFit="1" customWidth="1"/>
    <col min="7942" max="7942" width="14.85546875" customWidth="1"/>
    <col min="8192" max="8192" width="68.85546875" bestFit="1" customWidth="1"/>
    <col min="8193" max="8193" width="13.5703125" customWidth="1"/>
    <col min="8195" max="8197" width="16.7109375" bestFit="1" customWidth="1"/>
    <col min="8198" max="8198" width="14.85546875" customWidth="1"/>
    <col min="8448" max="8448" width="68.85546875" bestFit="1" customWidth="1"/>
    <col min="8449" max="8449" width="13.5703125" customWidth="1"/>
    <col min="8451" max="8453" width="16.7109375" bestFit="1" customWidth="1"/>
    <col min="8454" max="8454" width="14.85546875" customWidth="1"/>
    <col min="8704" max="8704" width="68.85546875" bestFit="1" customWidth="1"/>
    <col min="8705" max="8705" width="13.5703125" customWidth="1"/>
    <col min="8707" max="8709" width="16.7109375" bestFit="1" customWidth="1"/>
    <col min="8710" max="8710" width="14.85546875" customWidth="1"/>
    <col min="8960" max="8960" width="68.85546875" bestFit="1" customWidth="1"/>
    <col min="8961" max="8961" width="13.5703125" customWidth="1"/>
    <col min="8963" max="8965" width="16.7109375" bestFit="1" customWidth="1"/>
    <col min="8966" max="8966" width="14.85546875" customWidth="1"/>
    <col min="9216" max="9216" width="68.85546875" bestFit="1" customWidth="1"/>
    <col min="9217" max="9217" width="13.5703125" customWidth="1"/>
    <col min="9219" max="9221" width="16.7109375" bestFit="1" customWidth="1"/>
    <col min="9222" max="9222" width="14.85546875" customWidth="1"/>
    <col min="9472" max="9472" width="68.85546875" bestFit="1" customWidth="1"/>
    <col min="9473" max="9473" width="13.5703125" customWidth="1"/>
    <col min="9475" max="9477" width="16.7109375" bestFit="1" customWidth="1"/>
    <col min="9478" max="9478" width="14.85546875" customWidth="1"/>
    <col min="9728" max="9728" width="68.85546875" bestFit="1" customWidth="1"/>
    <col min="9729" max="9729" width="13.5703125" customWidth="1"/>
    <col min="9731" max="9733" width="16.7109375" bestFit="1" customWidth="1"/>
    <col min="9734" max="9734" width="14.85546875" customWidth="1"/>
    <col min="9984" max="9984" width="68.85546875" bestFit="1" customWidth="1"/>
    <col min="9985" max="9985" width="13.5703125" customWidth="1"/>
    <col min="9987" max="9989" width="16.7109375" bestFit="1" customWidth="1"/>
    <col min="9990" max="9990" width="14.85546875" customWidth="1"/>
    <col min="10240" max="10240" width="68.85546875" bestFit="1" customWidth="1"/>
    <col min="10241" max="10241" width="13.5703125" customWidth="1"/>
    <col min="10243" max="10245" width="16.7109375" bestFit="1" customWidth="1"/>
    <col min="10246" max="10246" width="14.85546875" customWidth="1"/>
    <col min="10496" max="10496" width="68.85546875" bestFit="1" customWidth="1"/>
    <col min="10497" max="10497" width="13.5703125" customWidth="1"/>
    <col min="10499" max="10501" width="16.7109375" bestFit="1" customWidth="1"/>
    <col min="10502" max="10502" width="14.85546875" customWidth="1"/>
    <col min="10752" max="10752" width="68.85546875" bestFit="1" customWidth="1"/>
    <col min="10753" max="10753" width="13.5703125" customWidth="1"/>
    <col min="10755" max="10757" width="16.7109375" bestFit="1" customWidth="1"/>
    <col min="10758" max="10758" width="14.85546875" customWidth="1"/>
    <col min="11008" max="11008" width="68.85546875" bestFit="1" customWidth="1"/>
    <col min="11009" max="11009" width="13.5703125" customWidth="1"/>
    <col min="11011" max="11013" width="16.7109375" bestFit="1" customWidth="1"/>
    <col min="11014" max="11014" width="14.85546875" customWidth="1"/>
    <col min="11264" max="11264" width="68.85546875" bestFit="1" customWidth="1"/>
    <col min="11265" max="11265" width="13.5703125" customWidth="1"/>
    <col min="11267" max="11269" width="16.7109375" bestFit="1" customWidth="1"/>
    <col min="11270" max="11270" width="14.85546875" customWidth="1"/>
    <col min="11520" max="11520" width="68.85546875" bestFit="1" customWidth="1"/>
    <col min="11521" max="11521" width="13.5703125" customWidth="1"/>
    <col min="11523" max="11525" width="16.7109375" bestFit="1" customWidth="1"/>
    <col min="11526" max="11526" width="14.85546875" customWidth="1"/>
    <col min="11776" max="11776" width="68.85546875" bestFit="1" customWidth="1"/>
    <col min="11777" max="11777" width="13.5703125" customWidth="1"/>
    <col min="11779" max="11781" width="16.7109375" bestFit="1" customWidth="1"/>
    <col min="11782" max="11782" width="14.85546875" customWidth="1"/>
    <col min="12032" max="12032" width="68.85546875" bestFit="1" customWidth="1"/>
    <col min="12033" max="12033" width="13.5703125" customWidth="1"/>
    <col min="12035" max="12037" width="16.7109375" bestFit="1" customWidth="1"/>
    <col min="12038" max="12038" width="14.85546875" customWidth="1"/>
    <col min="12288" max="12288" width="68.85546875" bestFit="1" customWidth="1"/>
    <col min="12289" max="12289" width="13.5703125" customWidth="1"/>
    <col min="12291" max="12293" width="16.7109375" bestFit="1" customWidth="1"/>
    <col min="12294" max="12294" width="14.85546875" customWidth="1"/>
    <col min="12544" max="12544" width="68.85546875" bestFit="1" customWidth="1"/>
    <col min="12545" max="12545" width="13.5703125" customWidth="1"/>
    <col min="12547" max="12549" width="16.7109375" bestFit="1" customWidth="1"/>
    <col min="12550" max="12550" width="14.85546875" customWidth="1"/>
    <col min="12800" max="12800" width="68.85546875" bestFit="1" customWidth="1"/>
    <col min="12801" max="12801" width="13.5703125" customWidth="1"/>
    <col min="12803" max="12805" width="16.7109375" bestFit="1" customWidth="1"/>
    <col min="12806" max="12806" width="14.85546875" customWidth="1"/>
    <col min="13056" max="13056" width="68.85546875" bestFit="1" customWidth="1"/>
    <col min="13057" max="13057" width="13.5703125" customWidth="1"/>
    <col min="13059" max="13061" width="16.7109375" bestFit="1" customWidth="1"/>
    <col min="13062" max="13062" width="14.85546875" customWidth="1"/>
    <col min="13312" max="13312" width="68.85546875" bestFit="1" customWidth="1"/>
    <col min="13313" max="13313" width="13.5703125" customWidth="1"/>
    <col min="13315" max="13317" width="16.7109375" bestFit="1" customWidth="1"/>
    <col min="13318" max="13318" width="14.85546875" customWidth="1"/>
    <col min="13568" max="13568" width="68.85546875" bestFit="1" customWidth="1"/>
    <col min="13569" max="13569" width="13.5703125" customWidth="1"/>
    <col min="13571" max="13573" width="16.7109375" bestFit="1" customWidth="1"/>
    <col min="13574" max="13574" width="14.85546875" customWidth="1"/>
    <col min="13824" max="13824" width="68.85546875" bestFit="1" customWidth="1"/>
    <col min="13825" max="13825" width="13.5703125" customWidth="1"/>
    <col min="13827" max="13829" width="16.7109375" bestFit="1" customWidth="1"/>
    <col min="13830" max="13830" width="14.85546875" customWidth="1"/>
    <col min="14080" max="14080" width="68.85546875" bestFit="1" customWidth="1"/>
    <col min="14081" max="14081" width="13.5703125" customWidth="1"/>
    <col min="14083" max="14085" width="16.7109375" bestFit="1" customWidth="1"/>
    <col min="14086" max="14086" width="14.85546875" customWidth="1"/>
    <col min="14336" max="14336" width="68.85546875" bestFit="1" customWidth="1"/>
    <col min="14337" max="14337" width="13.5703125" customWidth="1"/>
    <col min="14339" max="14341" width="16.7109375" bestFit="1" customWidth="1"/>
    <col min="14342" max="14342" width="14.85546875" customWidth="1"/>
    <col min="14592" max="14592" width="68.85546875" bestFit="1" customWidth="1"/>
    <col min="14593" max="14593" width="13.5703125" customWidth="1"/>
    <col min="14595" max="14597" width="16.7109375" bestFit="1" customWidth="1"/>
    <col min="14598" max="14598" width="14.85546875" customWidth="1"/>
    <col min="14848" max="14848" width="68.85546875" bestFit="1" customWidth="1"/>
    <col min="14849" max="14849" width="13.5703125" customWidth="1"/>
    <col min="14851" max="14853" width="16.7109375" bestFit="1" customWidth="1"/>
    <col min="14854" max="14854" width="14.85546875" customWidth="1"/>
    <col min="15104" max="15104" width="68.85546875" bestFit="1" customWidth="1"/>
    <col min="15105" max="15105" width="13.5703125" customWidth="1"/>
    <col min="15107" max="15109" width="16.7109375" bestFit="1" customWidth="1"/>
    <col min="15110" max="15110" width="14.85546875" customWidth="1"/>
    <col min="15360" max="15360" width="68.85546875" bestFit="1" customWidth="1"/>
    <col min="15361" max="15361" width="13.5703125" customWidth="1"/>
    <col min="15363" max="15365" width="16.7109375" bestFit="1" customWidth="1"/>
    <col min="15366" max="15366" width="14.85546875" customWidth="1"/>
    <col min="15616" max="15616" width="68.85546875" bestFit="1" customWidth="1"/>
    <col min="15617" max="15617" width="13.5703125" customWidth="1"/>
    <col min="15619" max="15621" width="16.7109375" bestFit="1" customWidth="1"/>
    <col min="15622" max="15622" width="14.85546875" customWidth="1"/>
    <col min="15872" max="15872" width="68.85546875" bestFit="1" customWidth="1"/>
    <col min="15873" max="15873" width="13.5703125" customWidth="1"/>
    <col min="15875" max="15877" width="16.7109375" bestFit="1" customWidth="1"/>
    <col min="15878" max="15878" width="14.85546875" customWidth="1"/>
    <col min="16128" max="16128" width="68.85546875" bestFit="1" customWidth="1"/>
    <col min="16129" max="16129" width="13.5703125" customWidth="1"/>
    <col min="16131" max="16133" width="16.7109375" bestFit="1" customWidth="1"/>
    <col min="16134" max="16134" width="14.85546875" customWidth="1"/>
  </cols>
  <sheetData>
    <row r="1" spans="1:7" ht="13.5" thickBot="1" x14ac:dyDescent="0.25">
      <c r="A1" s="121" t="s">
        <v>176</v>
      </c>
      <c r="B1" s="122"/>
      <c r="C1" s="122"/>
      <c r="D1" s="122"/>
      <c r="E1" s="122"/>
      <c r="F1" s="122"/>
      <c r="G1" s="123"/>
    </row>
    <row r="2" spans="1:7" ht="13.5" thickTop="1" x14ac:dyDescent="0.2">
      <c r="B2" s="120"/>
      <c r="C2" s="120"/>
      <c r="D2" s="120"/>
      <c r="E2" s="120"/>
      <c r="F2" s="120"/>
      <c r="G2" s="120"/>
    </row>
    <row r="3" spans="1:7" ht="51" x14ac:dyDescent="0.2">
      <c r="A3" s="47" t="s">
        <v>188</v>
      </c>
      <c r="B3" s="47" t="s">
        <v>103</v>
      </c>
      <c r="C3" s="47" t="s">
        <v>104</v>
      </c>
      <c r="D3" s="47" t="s">
        <v>105</v>
      </c>
      <c r="E3" s="76" t="s">
        <v>177</v>
      </c>
      <c r="F3" s="47" t="s">
        <v>106</v>
      </c>
      <c r="G3" s="47" t="s">
        <v>107</v>
      </c>
    </row>
    <row r="4" spans="1:7" x14ac:dyDescent="0.2">
      <c r="A4" s="44" t="s">
        <v>203</v>
      </c>
      <c r="B4" s="44" t="s">
        <v>176</v>
      </c>
      <c r="C4" s="44">
        <v>6</v>
      </c>
      <c r="D4" s="44" t="s">
        <v>97</v>
      </c>
      <c r="E4" s="64">
        <v>101.33</v>
      </c>
      <c r="F4" s="65">
        <f>AVERAGE(E4:E4)</f>
        <v>101.33</v>
      </c>
      <c r="G4" s="66">
        <f>F4*C4</f>
        <v>607.98</v>
      </c>
    </row>
    <row r="5" spans="1:7" x14ac:dyDescent="0.2">
      <c r="A5" s="44" t="s">
        <v>197</v>
      </c>
      <c r="B5" s="44" t="s">
        <v>176</v>
      </c>
      <c r="C5" s="44">
        <v>6</v>
      </c>
      <c r="D5" s="44" t="s">
        <v>97</v>
      </c>
      <c r="E5" s="64">
        <v>101.25</v>
      </c>
      <c r="F5" s="65">
        <f t="shared" ref="F5:F13" si="0">AVERAGE(E5:E5)</f>
        <v>101.25</v>
      </c>
      <c r="G5" s="66">
        <f t="shared" ref="G5:G13" si="1">F5*C5</f>
        <v>607.5</v>
      </c>
    </row>
    <row r="6" spans="1:7" ht="25.5" x14ac:dyDescent="0.2">
      <c r="A6" s="44" t="s">
        <v>205</v>
      </c>
      <c r="B6" s="44" t="s">
        <v>176</v>
      </c>
      <c r="C6" s="44">
        <v>6</v>
      </c>
      <c r="D6" s="44" t="s">
        <v>97</v>
      </c>
      <c r="E6" s="64">
        <v>94.74</v>
      </c>
      <c r="F6" s="65">
        <f t="shared" si="0"/>
        <v>94.74</v>
      </c>
      <c r="G6" s="66">
        <f t="shared" si="1"/>
        <v>568.43999999999994</v>
      </c>
    </row>
    <row r="7" spans="1:7" x14ac:dyDescent="0.2">
      <c r="A7" s="44" t="s">
        <v>207</v>
      </c>
      <c r="B7" s="44" t="s">
        <v>176</v>
      </c>
      <c r="C7" s="44">
        <v>6</v>
      </c>
      <c r="D7" s="44" t="s">
        <v>97</v>
      </c>
      <c r="E7" s="64">
        <v>101.33</v>
      </c>
      <c r="F7" s="65">
        <f t="shared" si="0"/>
        <v>101.33</v>
      </c>
      <c r="G7" s="66">
        <f t="shared" si="1"/>
        <v>607.98</v>
      </c>
    </row>
    <row r="8" spans="1:7" x14ac:dyDescent="0.2">
      <c r="A8" s="44" t="s">
        <v>196</v>
      </c>
      <c r="B8" s="44" t="s">
        <v>176</v>
      </c>
      <c r="C8" s="44">
        <v>6</v>
      </c>
      <c r="D8" s="44" t="s">
        <v>97</v>
      </c>
      <c r="E8" s="64">
        <v>94.74</v>
      </c>
      <c r="F8" s="65">
        <f t="shared" si="0"/>
        <v>94.74</v>
      </c>
      <c r="G8" s="66">
        <f t="shared" si="1"/>
        <v>568.43999999999994</v>
      </c>
    </row>
    <row r="9" spans="1:7" x14ac:dyDescent="0.2">
      <c r="A9" s="44" t="s">
        <v>208</v>
      </c>
      <c r="B9" s="44" t="s">
        <v>176</v>
      </c>
      <c r="C9" s="44">
        <v>6</v>
      </c>
      <c r="D9" s="44" t="s">
        <v>97</v>
      </c>
      <c r="E9" s="64">
        <v>101.33</v>
      </c>
      <c r="F9" s="65">
        <f t="shared" si="0"/>
        <v>101.33</v>
      </c>
      <c r="G9" s="66">
        <f t="shared" si="1"/>
        <v>607.98</v>
      </c>
    </row>
    <row r="10" spans="1:7" x14ac:dyDescent="0.2">
      <c r="A10" s="44" t="s">
        <v>209</v>
      </c>
      <c r="B10" s="44" t="s">
        <v>176</v>
      </c>
      <c r="C10" s="44">
        <v>6</v>
      </c>
      <c r="D10" s="44" t="s">
        <v>97</v>
      </c>
      <c r="E10" s="64">
        <v>80.63</v>
      </c>
      <c r="F10" s="65">
        <f t="shared" si="0"/>
        <v>80.63</v>
      </c>
      <c r="G10" s="66">
        <f t="shared" si="1"/>
        <v>483.78</v>
      </c>
    </row>
    <row r="11" spans="1:7" x14ac:dyDescent="0.2">
      <c r="A11" s="44" t="s">
        <v>198</v>
      </c>
      <c r="B11" s="44" t="s">
        <v>176</v>
      </c>
      <c r="C11" s="44">
        <v>6</v>
      </c>
      <c r="D11" s="44" t="s">
        <v>97</v>
      </c>
      <c r="E11" s="64">
        <v>100.67</v>
      </c>
      <c r="F11" s="65">
        <f t="shared" si="0"/>
        <v>100.67</v>
      </c>
      <c r="G11" s="66">
        <f t="shared" si="1"/>
        <v>604.02</v>
      </c>
    </row>
    <row r="12" spans="1:7" x14ac:dyDescent="0.2">
      <c r="A12" s="44" t="s">
        <v>212</v>
      </c>
      <c r="B12" s="44" t="s">
        <v>176</v>
      </c>
      <c r="C12" s="44">
        <v>6</v>
      </c>
      <c r="D12" s="44" t="s">
        <v>97</v>
      </c>
      <c r="E12" s="64">
        <v>94.74</v>
      </c>
      <c r="F12" s="65">
        <f t="shared" ref="F12" si="2">AVERAGE(E12:E12)</f>
        <v>94.74</v>
      </c>
      <c r="G12" s="66">
        <f t="shared" ref="G12" si="3">F12*C12</f>
        <v>568.43999999999994</v>
      </c>
    </row>
    <row r="13" spans="1:7" x14ac:dyDescent="0.2">
      <c r="A13" s="44" t="s">
        <v>199</v>
      </c>
      <c r="B13" s="44" t="s">
        <v>176</v>
      </c>
      <c r="C13" s="44">
        <v>6</v>
      </c>
      <c r="D13" s="44" t="s">
        <v>97</v>
      </c>
      <c r="E13" s="64">
        <v>102.5</v>
      </c>
      <c r="F13" s="65">
        <f t="shared" si="0"/>
        <v>102.5</v>
      </c>
      <c r="G13" s="66">
        <f t="shared" si="1"/>
        <v>615</v>
      </c>
    </row>
    <row r="15" spans="1:7" ht="30" customHeight="1" x14ac:dyDescent="0.2">
      <c r="A15" s="124" t="s">
        <v>204</v>
      </c>
      <c r="B15" s="124"/>
      <c r="C15" s="124"/>
      <c r="D15" s="124"/>
      <c r="E15" s="124"/>
      <c r="F15" s="124"/>
      <c r="G15" s="124"/>
    </row>
    <row r="16" spans="1:7" ht="24.75" customHeight="1" x14ac:dyDescent="0.2">
      <c r="A16" s="125" t="s">
        <v>206</v>
      </c>
      <c r="B16" s="125"/>
      <c r="C16" s="125"/>
      <c r="D16" s="125"/>
      <c r="E16" s="125"/>
      <c r="F16" s="125"/>
      <c r="G16" s="125"/>
    </row>
    <row r="17" spans="1:7" ht="26.25" customHeight="1" x14ac:dyDescent="0.2">
      <c r="A17" s="124" t="s">
        <v>211</v>
      </c>
      <c r="B17" s="124"/>
      <c r="C17" s="124"/>
      <c r="D17" s="124"/>
      <c r="E17" s="124"/>
      <c r="F17" s="124"/>
      <c r="G17" s="124"/>
    </row>
    <row r="18" spans="1:7" x14ac:dyDescent="0.2">
      <c r="A18" s="125" t="s">
        <v>210</v>
      </c>
      <c r="B18" s="125"/>
      <c r="C18" s="125"/>
      <c r="D18" s="125"/>
      <c r="E18" s="125"/>
      <c r="F18" s="125"/>
      <c r="G18" s="125"/>
    </row>
    <row r="19" spans="1:7" ht="26.25" customHeight="1" x14ac:dyDescent="0.2">
      <c r="A19" s="125" t="s">
        <v>213</v>
      </c>
      <c r="B19" s="125"/>
      <c r="C19" s="125"/>
      <c r="D19" s="125"/>
      <c r="E19" s="125"/>
      <c r="F19" s="125"/>
      <c r="G19" s="125"/>
    </row>
  </sheetData>
  <mergeCells count="7">
    <mergeCell ref="B2:G2"/>
    <mergeCell ref="A1:G1"/>
    <mergeCell ref="A15:G15"/>
    <mergeCell ref="A18:G18"/>
    <mergeCell ref="A19:G19"/>
    <mergeCell ref="A16:G16"/>
    <mergeCell ref="A17:G17"/>
  </mergeCells>
  <pageMargins left="0.511811024" right="0.511811024" top="0.78740157499999996" bottom="0.78740157499999996" header="0.31496062000000002" footer="0.31496062000000002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RESUMO</vt:lpstr>
      <vt:lpstr>G13.1</vt:lpstr>
      <vt:lpstr>G13.2</vt:lpstr>
      <vt:lpstr>G13.3</vt:lpstr>
      <vt:lpstr>UNIFORMES</vt:lpstr>
      <vt:lpstr>VALE GÁS</vt:lpstr>
      <vt:lpstr>G13.1!Area_de_impressao</vt:lpstr>
      <vt:lpstr>G13.2!Area_de_impressao</vt:lpstr>
      <vt:lpstr>G13.3!Area_de_impressao</vt:lpstr>
      <vt:lpstr>RESUMO!Area_de_impressao</vt:lpstr>
      <vt:lpstr>UNIFORMES!Area_de_impressao</vt:lpstr>
      <vt:lpstr>'VALE GÁS'!Area_de_impressao</vt:lpstr>
      <vt:lpstr>G13.1!Titulos_de_impressao</vt:lpstr>
      <vt:lpstr>G13.2!Titulos_de_impressao</vt:lpstr>
      <vt:lpstr>G13.3!Titulos_de_impressao</vt:lpstr>
    </vt:vector>
  </TitlesOfParts>
  <Company>ufgd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cogep</dc:creator>
  <cp:lastModifiedBy>MB TERCEIRIZAÇÃO</cp:lastModifiedBy>
  <cp:revision>4</cp:revision>
  <cp:lastPrinted>2019-08-12T14:25:11Z</cp:lastPrinted>
  <dcterms:created xsi:type="dcterms:W3CDTF">2010-02-10T17:23:02Z</dcterms:created>
  <dcterms:modified xsi:type="dcterms:W3CDTF">2019-08-14T21:59:03Z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ufgd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